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200073\Downloads\"/>
    </mc:Choice>
  </mc:AlternateContent>
  <bookViews>
    <workbookView xWindow="38280" yWindow="-120" windowWidth="38640" windowHeight="21240"/>
  </bookViews>
  <sheets>
    <sheet name="Forside" sheetId="2" r:id="rId1"/>
    <sheet name="Indsatsen" sheetId="6" r:id="rId2"/>
    <sheet name="Generelle antagelser" sheetId="4" r:id="rId3"/>
    <sheet name="Input" sheetId="7" r:id="rId4"/>
    <sheet name="Resultater" sheetId="8" r:id="rId5"/>
    <sheet name="SØM" sheetId="9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9" l="1"/>
  <c r="F19" i="9"/>
  <c r="E19" i="9"/>
  <c r="E18" i="9"/>
  <c r="G18" i="9"/>
  <c r="G16" i="9"/>
  <c r="F16" i="9"/>
  <c r="E16" i="9"/>
  <c r="G32" i="7" l="1"/>
  <c r="G28" i="7"/>
  <c r="G26" i="7"/>
  <c r="I31" i="8" l="1"/>
  <c r="H31" i="8"/>
  <c r="I33" i="8"/>
  <c r="H33" i="8"/>
  <c r="G33" i="8"/>
  <c r="D33" i="8" s="1"/>
  <c r="D29" i="4" l="1"/>
  <c r="H18" i="8" s="1"/>
  <c r="H29" i="8" s="1"/>
  <c r="D24" i="4"/>
  <c r="D19" i="4"/>
  <c r="I18" i="8" s="1"/>
  <c r="I29" i="8" s="1"/>
  <c r="D14" i="4"/>
  <c r="D30" i="4"/>
  <c r="D25" i="4"/>
  <c r="D15" i="4"/>
  <c r="D20" i="4"/>
  <c r="G18" i="8" l="1"/>
  <c r="G29" i="8" s="1"/>
  <c r="I11" i="8"/>
  <c r="H11" i="8"/>
  <c r="G11" i="8"/>
  <c r="D29" i="8" l="1"/>
  <c r="D11" i="8"/>
  <c r="D16" i="4" l="1"/>
  <c r="D26" i="4"/>
  <c r="D21" i="4"/>
  <c r="D10" i="6"/>
  <c r="E12" i="7"/>
  <c r="F12" i="7"/>
  <c r="E30" i="7"/>
  <c r="F30" i="7"/>
  <c r="G30" i="7" l="1"/>
  <c r="G19" i="8"/>
  <c r="G30" i="8" s="1"/>
  <c r="H8" i="8"/>
  <c r="I17" i="8"/>
  <c r="G17" i="8"/>
  <c r="H17" i="8"/>
  <c r="G6" i="8"/>
  <c r="H6" i="8"/>
  <c r="I6" i="8"/>
  <c r="I8" i="8"/>
  <c r="I19" i="8"/>
  <c r="I30" i="8" s="1"/>
  <c r="I35" i="8" s="1"/>
  <c r="I36" i="8" s="1"/>
  <c r="G8" i="8"/>
  <c r="I7" i="8"/>
  <c r="G7" i="8"/>
  <c r="H19" i="8"/>
  <c r="H30" i="8" s="1"/>
  <c r="F18" i="9"/>
  <c r="H35" i="8" l="1"/>
  <c r="H36" i="8" s="1"/>
  <c r="D30" i="8"/>
  <c r="D8" i="8"/>
  <c r="D6" i="8"/>
  <c r="I22" i="8" l="1"/>
  <c r="I24" i="8" s="1"/>
  <c r="I25" i="8" s="1"/>
  <c r="H22" i="8"/>
  <c r="H24" i="8" s="1"/>
  <c r="H25" i="8" s="1"/>
  <c r="G22" i="8"/>
  <c r="E23" i="6"/>
  <c r="D22" i="8" l="1"/>
  <c r="D31" i="4"/>
  <c r="G20" i="8" s="1"/>
  <c r="G31" i="8" l="1"/>
  <c r="G35" i="8" s="1"/>
  <c r="G36" i="8" s="1"/>
  <c r="G24" i="8"/>
  <c r="G25" i="8" s="1"/>
  <c r="G9" i="8"/>
  <c r="G13" i="8" s="1"/>
  <c r="G14" i="8" s="1"/>
  <c r="I9" i="8"/>
  <c r="I13" i="8" s="1"/>
  <c r="I14" i="8" s="1"/>
  <c r="H7" i="8"/>
  <c r="H13" i="8" s="1"/>
  <c r="H14" i="8" s="1"/>
  <c r="J29" i="6"/>
  <c r="J28" i="6"/>
  <c r="J27" i="6"/>
  <c r="D14" i="6"/>
  <c r="D31" i="8" l="1"/>
  <c r="D35" i="8"/>
  <c r="D34" i="8"/>
  <c r="E34" i="8" s="1"/>
  <c r="D7" i="8"/>
  <c r="D9" i="8"/>
  <c r="D20" i="8"/>
  <c r="D12" i="8" l="1"/>
  <c r="E12" i="8" s="1"/>
  <c r="D70" i="8"/>
  <c r="G70" i="8" s="1"/>
  <c r="D69" i="8"/>
  <c r="G69" i="8" s="1"/>
  <c r="E35" i="8"/>
  <c r="D36" i="8"/>
  <c r="E36" i="8" s="1"/>
  <c r="D71" i="8"/>
  <c r="G71" i="8" s="1"/>
  <c r="D13" i="8"/>
  <c r="D18" i="8"/>
  <c r="D17" i="8"/>
  <c r="E13" i="8" l="1"/>
  <c r="D14" i="8"/>
  <c r="E14" i="8" s="1"/>
  <c r="F6" i="8"/>
  <c r="F8" i="8"/>
  <c r="F7" i="8"/>
  <c r="F9" i="8"/>
  <c r="D19" i="8"/>
  <c r="D24" i="8" l="1"/>
  <c r="D23" i="8"/>
  <c r="D25" i="8" l="1"/>
  <c r="C71" i="8"/>
  <c r="F71" i="8" s="1"/>
  <c r="C69" i="8"/>
  <c r="F69" i="8" s="1"/>
  <c r="C70" i="8"/>
  <c r="E23" i="8"/>
  <c r="E24" i="8"/>
  <c r="F31" i="8"/>
  <c r="F29" i="8"/>
  <c r="F30" i="8"/>
  <c r="F70" i="8"/>
  <c r="F17" i="8"/>
  <c r="F20" i="8"/>
  <c r="F18" i="8"/>
  <c r="F19" i="8"/>
  <c r="E25" i="8" l="1"/>
</calcChain>
</file>

<file path=xl/sharedStrings.xml><?xml version="1.0" encoding="utf-8"?>
<sst xmlns="http://schemas.openxmlformats.org/spreadsheetml/2006/main" count="272" uniqueCount="121">
  <si>
    <t>Udarbejdet af Rambøll Management Consulting</t>
  </si>
  <si>
    <t>Efteråret 2022</t>
  </si>
  <si>
    <t>Beskrivelse af indsatsen</t>
  </si>
  <si>
    <t>Efterår 2022</t>
  </si>
  <si>
    <t>BAGGRUND</t>
  </si>
  <si>
    <t>Driftsperiode, start</t>
  </si>
  <si>
    <t>Driftsperiode, slut</t>
  </si>
  <si>
    <t>Driftsperiode i alt (uger)</t>
  </si>
  <si>
    <t>Dirftsperiode på et år (uger)</t>
  </si>
  <si>
    <t>FAKTISK ANTAL BORGERE I KOMMUNERNE, DER DANNER GRUNDLAG FOR OMKOSTNINGSVURDERINGEN</t>
  </si>
  <si>
    <t>CASELOAD EFTER PROJEKT</t>
  </si>
  <si>
    <t>Gns. antal borgere ad gangen (caseload)</t>
  </si>
  <si>
    <t>FAKTISK ANTAL MEDARBEJDERE/BEHANDLERE</t>
  </si>
  <si>
    <t>Antal medarbejdere</t>
  </si>
  <si>
    <t>ANTAGELSER</t>
  </si>
  <si>
    <t>Antagelser</t>
  </si>
  <si>
    <t>enhed</t>
  </si>
  <si>
    <t>Bemærk/Kilde</t>
  </si>
  <si>
    <t>Prisniveau</t>
  </si>
  <si>
    <t>årstal</t>
  </si>
  <si>
    <t>Overhead på lønomkostninger</t>
  </si>
  <si>
    <t>pct.</t>
  </si>
  <si>
    <t>Den Socialøkonomiske Investeringsmodel (SØM), Socialstyrelsen</t>
  </si>
  <si>
    <t>Effektiv årsnorm</t>
  </si>
  <si>
    <t>timer/år</t>
  </si>
  <si>
    <t xml:space="preserve">Driftsperiode for en fremtidig indsats </t>
  </si>
  <si>
    <t>år</t>
  </si>
  <si>
    <t>-</t>
  </si>
  <si>
    <t>Omkostningerne opgøres årligt, fordi alle kommuner melder, at det ikke er meningsfuldt at begynde at snakke om forløbsvarighed. En del af borgerne er i denne indsats indtil de enten ikke kan/gider mere eller til de dør, fordi der ikke er andre indsatser til denne type borger</t>
  </si>
  <si>
    <t>Lønninger</t>
  </si>
  <si>
    <t>Gns. løn</t>
  </si>
  <si>
    <t>kr./mdr.</t>
  </si>
  <si>
    <t>Kommunernes og Regionernes Løndatakontor (KRL)</t>
  </si>
  <si>
    <t>Gns. timeløn</t>
  </si>
  <si>
    <t>kr./time</t>
  </si>
  <si>
    <t>Gns. timeløn inkl. overhead</t>
  </si>
  <si>
    <t>Projektleder</t>
  </si>
  <si>
    <t>INPUT</t>
  </si>
  <si>
    <t>RESSOURCEFORBRUG TIL DRIFT AF INDSATSEN</t>
  </si>
  <si>
    <t>Ressourcer til etablering af indsatsen</t>
  </si>
  <si>
    <t>Timer i indsatsen</t>
  </si>
  <si>
    <t>Uddannelsesomkostninger</t>
  </si>
  <si>
    <t>Øvrige omkostninger</t>
  </si>
  <si>
    <t>Ressourceforbrug til drift af indsatsen/uge</t>
  </si>
  <si>
    <t xml:space="preserve">Øvrige udgifter </t>
  </si>
  <si>
    <t>Forplejning</t>
  </si>
  <si>
    <t>kr.</t>
  </si>
  <si>
    <t>Supervision</t>
  </si>
  <si>
    <t>Materialer</t>
  </si>
  <si>
    <t>RESULTATER</t>
  </si>
  <si>
    <t xml:space="preserve">SAMLEDE OMKOSTNINGER </t>
  </si>
  <si>
    <t>Gns. pr. kommune</t>
  </si>
  <si>
    <t xml:space="preserve">pct. </t>
  </si>
  <si>
    <t>kr</t>
  </si>
  <si>
    <t>Øvrige udgifter</t>
  </si>
  <si>
    <t>Lønudgifter i alt</t>
  </si>
  <si>
    <t>Driftsomkostninger i alt</t>
  </si>
  <si>
    <t>Gennemsnit pr. borger</t>
  </si>
  <si>
    <t>Samlede årlige omkostninger i kommunerne</t>
  </si>
  <si>
    <t>Gennemsnitlige omkostninger pr. borger</t>
  </si>
  <si>
    <t>FØLSOMHEDSANALYSER</t>
  </si>
  <si>
    <t>Borgere</t>
  </si>
  <si>
    <t>20 borgere</t>
  </si>
  <si>
    <t>Bemærk: Følsomhedsanalyserne er ikke dynamiske og skal opdateres, hvis der ændres i antagelserne</t>
  </si>
  <si>
    <t>Etableringsomkostninger</t>
  </si>
  <si>
    <t>Scenarie A</t>
  </si>
  <si>
    <t>Scenarie B</t>
  </si>
  <si>
    <t>Scenarie C</t>
  </si>
  <si>
    <t>Målgruppe</t>
  </si>
  <si>
    <t>Samlede nettoresultat pr. borger</t>
  </si>
  <si>
    <t>Nettoresultat pr. borger fordelt på aktørniveau</t>
  </si>
  <si>
    <t>AFRUNDET</t>
  </si>
  <si>
    <t>OMKOSTNINGSVURDERING AF STYRKET LÆRINGSMILJØ FOR ANBRAGTE BØRN OG UNGE</t>
  </si>
  <si>
    <t>Udarbejdet i forbindelse med projektet "Styrket læringsmiljø for at anbragte børn og unge" for Socialstyrelsen</t>
  </si>
  <si>
    <t>Omkostningsvurdering af Styrket læringsmiljø for at anbragte børn og unge.</t>
  </si>
  <si>
    <t>Indsamlingsperiode for etableringsomkostninger</t>
  </si>
  <si>
    <t>Indsamlingsperiode for driftsomkostninger</t>
  </si>
  <si>
    <t>1. august 2020 til 31. december 2022</t>
  </si>
  <si>
    <t>Læringskoordinator</t>
  </si>
  <si>
    <t>Læringsvejledere</t>
  </si>
  <si>
    <t>PPR-psykolog</t>
  </si>
  <si>
    <t>Læringsvejleder</t>
  </si>
  <si>
    <t>Ledere</t>
  </si>
  <si>
    <t>Læringskoordinator (lærer)</t>
  </si>
  <si>
    <t>Enhed</t>
  </si>
  <si>
    <t>timer/pr. barn</t>
  </si>
  <si>
    <t>timer/ugen</t>
  </si>
  <si>
    <t>PPR-psykolog (inkl. afdækning)</t>
  </si>
  <si>
    <t>1. februar 2020 til 30. juni 2020</t>
  </si>
  <si>
    <t>Etableringsperiode, start</t>
  </si>
  <si>
    <t>Etableringsperiode, slut</t>
  </si>
  <si>
    <t>Etableringsperiode i alt (uger)</t>
  </si>
  <si>
    <t>Lærer</t>
  </si>
  <si>
    <t>Socialrådgiver</t>
  </si>
  <si>
    <t>Konsulent i kommune (PL)</t>
  </si>
  <si>
    <t>Akademikere, KL - Psykologer</t>
  </si>
  <si>
    <t>Akademikere, KL - Magistre</t>
  </si>
  <si>
    <t>Socialrådg./socialformidlere, KL - Socialrådgivere</t>
  </si>
  <si>
    <t>Lærere m.fl. i folkesk. og spec.underv. - Lærere, grundløn</t>
  </si>
  <si>
    <t>Ovenstående lønomkostninger fra krl.dk indeholder grundløn, diverse tillæg, særydelser, feriepenge og pension. Trukket fra KRL.dk, juli 2022.</t>
  </si>
  <si>
    <t>Dirftsperiode på et skoleår (uger)</t>
  </si>
  <si>
    <t>Afdækning af børn (PPR-psykolog)</t>
  </si>
  <si>
    <t>PPR-psykolog/afdækning</t>
  </si>
  <si>
    <t>Gns. løn inkl. overhead</t>
  </si>
  <si>
    <t>Løft af bøn og unge fra specialundervsining inkluderet i almenklasse til almenklasse u. specialundervisning</t>
  </si>
  <si>
    <t>Løft af børn og unge fra specialundervisning i specialklasse til specialundervisning i almen klasse</t>
  </si>
  <si>
    <t>Løft af børn og unge fra specialskole til specialundervisning i almenklasse</t>
  </si>
  <si>
    <t>Omkostninger</t>
  </si>
  <si>
    <t>Udgifter til skole</t>
  </si>
  <si>
    <t>Resultater af scenarieanalyser beregnet i SØM-modellen baseret på omkostningsvurdering af Styrket læringsmiljø for at anbragte børn og unge.</t>
  </si>
  <si>
    <t>Kommune 1</t>
  </si>
  <si>
    <t>Kommune 2</t>
  </si>
  <si>
    <t>Kommune 3</t>
  </si>
  <si>
    <t xml:space="preserve">Gns. </t>
  </si>
  <si>
    <t>Afrundet</t>
  </si>
  <si>
    <t>Driftsomkostninger u. projektleder (årligt)</t>
  </si>
  <si>
    <t>Driftsomkostninger m. projektleder (årligt)</t>
  </si>
  <si>
    <t>15 borgere</t>
  </si>
  <si>
    <t>21 borgere (gns)</t>
  </si>
  <si>
    <t>Gns. pr. år m. projektleder</t>
  </si>
  <si>
    <t>Gns. pr. år u. projektleder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</si>
</sst>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9"/>
      <color theme="1"/>
      <name val="Calibri"/>
      <family val="2"/>
      <scheme val="minor"/>
    </font>
    <font>
      <b/>
      <sz val="9"/>
      <color theme="1"/>
      <name val="Verdana"/>
      <family val="2"/>
    </font>
    <font>
      <sz val="8"/>
      <color theme="1"/>
      <name val="Verdana"/>
      <family val="2"/>
    </font>
    <font>
      <i/>
      <sz val="9"/>
      <color theme="1"/>
      <name val="Verdana"/>
      <family val="2"/>
    </font>
    <font>
      <b/>
      <i/>
      <sz val="9"/>
      <color theme="1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b/>
      <sz val="12"/>
      <color theme="0"/>
      <name val="Verdana"/>
      <family val="2"/>
    </font>
    <font>
      <sz val="9"/>
      <color rgb="FFFF0000"/>
      <name val="Verdana"/>
      <family val="2"/>
    </font>
    <font>
      <i/>
      <sz val="11"/>
      <color theme="0"/>
      <name val="Verdana"/>
      <family val="2"/>
    </font>
    <font>
      <sz val="9"/>
      <name val="Verdana"/>
      <family val="2"/>
    </font>
    <font>
      <sz val="9"/>
      <color theme="7"/>
      <name val="Verdana"/>
      <family val="2"/>
    </font>
    <font>
      <i/>
      <sz val="9"/>
      <color theme="0"/>
      <name val="Verdana"/>
      <family val="2"/>
    </font>
    <font>
      <i/>
      <sz val="9"/>
      <name val="Verdana"/>
      <family val="2"/>
    </font>
    <font>
      <b/>
      <sz val="16"/>
      <color theme="0"/>
      <name val="Verdana"/>
      <family val="2"/>
    </font>
    <font>
      <b/>
      <sz val="9"/>
      <name val="Verdana"/>
      <family val="2"/>
    </font>
    <font>
      <sz val="9"/>
      <color theme="2"/>
      <name val="Verdana"/>
      <family val="2"/>
    </font>
    <font>
      <b/>
      <sz val="9"/>
      <color rgb="FFFF0000"/>
      <name val="Verdana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22" fillId="0" borderId="0" applyNumberFormat="0" applyBorder="0" applyAlignment="0"/>
  </cellStyleXfs>
  <cellXfs count="221">
    <xf numFmtId="0" fontId="0" fillId="0" borderId="0" xfId="0"/>
    <xf numFmtId="0" fontId="3" fillId="3" borderId="0" xfId="2" applyFont="1" applyFill="1"/>
    <xf numFmtId="0" fontId="11" fillId="2" borderId="0" xfId="2" applyFont="1" applyFill="1"/>
    <xf numFmtId="0" fontId="12" fillId="2" borderId="0" xfId="2" applyFont="1" applyFill="1"/>
    <xf numFmtId="0" fontId="3" fillId="2" borderId="0" xfId="2" applyFont="1" applyFill="1"/>
    <xf numFmtId="0" fontId="13" fillId="2" borderId="0" xfId="2" applyFont="1" applyFill="1" applyAlignment="1">
      <alignment vertical="center"/>
    </xf>
    <xf numFmtId="0" fontId="9" fillId="2" borderId="0" xfId="2" applyFont="1" applyFill="1" applyAlignment="1">
      <alignment vertical="center"/>
    </xf>
    <xf numFmtId="0" fontId="3" fillId="3" borderId="0" xfId="2" applyFont="1" applyFill="1" applyAlignment="1">
      <alignment vertical="center"/>
    </xf>
    <xf numFmtId="0" fontId="9" fillId="3" borderId="0" xfId="2" applyFont="1" applyFill="1"/>
    <xf numFmtId="0" fontId="2" fillId="3" borderId="0" xfId="2" applyFont="1" applyFill="1"/>
    <xf numFmtId="0" fontId="14" fillId="3" borderId="0" xfId="2" applyFont="1" applyFill="1" applyAlignment="1">
      <alignment horizontal="left"/>
    </xf>
    <xf numFmtId="0" fontId="14" fillId="0" borderId="0" xfId="2" applyFont="1"/>
    <xf numFmtId="0" fontId="14" fillId="0" borderId="1" xfId="2" applyFont="1" applyBorder="1" applyAlignment="1">
      <alignment vertical="center"/>
    </xf>
    <xf numFmtId="1" fontId="14" fillId="0" borderId="1" xfId="2" applyNumberFormat="1" applyFont="1" applyBorder="1" applyAlignment="1">
      <alignment horizontal="right" vertical="center"/>
    </xf>
    <xf numFmtId="0" fontId="14" fillId="0" borderId="1" xfId="2" applyFont="1" applyBorder="1" applyAlignment="1">
      <alignment horizontal="right" vertical="center"/>
    </xf>
    <xf numFmtId="0" fontId="14" fillId="3" borderId="0" xfId="2" applyFont="1" applyFill="1" applyAlignment="1">
      <alignment vertical="center"/>
    </xf>
    <xf numFmtId="0" fontId="14" fillId="3" borderId="0" xfId="2" applyFont="1" applyFill="1"/>
    <xf numFmtId="0" fontId="14" fillId="0" borderId="0" xfId="2" applyFont="1" applyAlignment="1">
      <alignment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Alignment="1">
      <alignment horizontal="right"/>
    </xf>
    <xf numFmtId="0" fontId="14" fillId="3" borderId="0" xfId="2" applyFont="1" applyFill="1" applyAlignment="1">
      <alignment horizontal="right"/>
    </xf>
    <xf numFmtId="0" fontId="9" fillId="3" borderId="0" xfId="3" applyFont="1" applyFill="1"/>
    <xf numFmtId="0" fontId="3" fillId="3" borderId="0" xfId="3" applyFont="1" applyFill="1"/>
    <xf numFmtId="0" fontId="2" fillId="3" borderId="0" xfId="3" applyFont="1" applyFill="1"/>
    <xf numFmtId="0" fontId="3" fillId="3" borderId="1" xfId="3" applyFont="1" applyFill="1" applyBorder="1"/>
    <xf numFmtId="0" fontId="3" fillId="3" borderId="0" xfId="2" applyFont="1" applyFill="1" applyAlignment="1">
      <alignment horizontal="right"/>
    </xf>
    <xf numFmtId="0" fontId="15" fillId="3" borderId="0" xfId="2" applyFont="1" applyFill="1"/>
    <xf numFmtId="0" fontId="10" fillId="2" borderId="0" xfId="2" applyFont="1" applyFill="1"/>
    <xf numFmtId="0" fontId="16" fillId="2" borderId="0" xfId="2" applyFont="1" applyFill="1" applyAlignment="1">
      <alignment vertical="center"/>
    </xf>
    <xf numFmtId="0" fontId="3" fillId="3" borderId="0" xfId="2" applyFont="1" applyFill="1" applyAlignment="1">
      <alignment horizontal="left"/>
    </xf>
    <xf numFmtId="0" fontId="3" fillId="3" borderId="0" xfId="2" applyFont="1" applyFill="1" applyAlignment="1">
      <alignment horizontal="right" vertical="center"/>
    </xf>
    <xf numFmtId="0" fontId="9" fillId="2" borderId="0" xfId="2" applyFont="1" applyFill="1"/>
    <xf numFmtId="0" fontId="17" fillId="2" borderId="0" xfId="2" applyFont="1" applyFill="1"/>
    <xf numFmtId="0" fontId="14" fillId="2" borderId="0" xfId="2" applyFont="1" applyFill="1" applyAlignment="1">
      <alignment horizontal="right"/>
    </xf>
    <xf numFmtId="0" fontId="14" fillId="2" borderId="0" xfId="2" applyFont="1" applyFill="1"/>
    <xf numFmtId="0" fontId="7" fillId="2" borderId="0" xfId="2" applyFont="1" applyFill="1"/>
    <xf numFmtId="1" fontId="3" fillId="2" borderId="0" xfId="2" applyNumberFormat="1" applyFont="1" applyFill="1"/>
    <xf numFmtId="0" fontId="5" fillId="2" borderId="0" xfId="2" quotePrefix="1" applyFont="1" applyFill="1"/>
    <xf numFmtId="0" fontId="2" fillId="2" borderId="0" xfId="2" quotePrefix="1" applyFont="1" applyFill="1"/>
    <xf numFmtId="0" fontId="2" fillId="2" borderId="0" xfId="2" applyFont="1" applyFill="1"/>
    <xf numFmtId="0" fontId="19" fillId="2" borderId="0" xfId="2" applyFont="1" applyFill="1"/>
    <xf numFmtId="0" fontId="14" fillId="2" borderId="0" xfId="2" applyFont="1" applyFill="1" applyAlignment="1">
      <alignment horizontal="left" indent="1"/>
    </xf>
    <xf numFmtId="3" fontId="14" fillId="2" borderId="0" xfId="2" applyNumberFormat="1" applyFont="1" applyFill="1"/>
    <xf numFmtId="0" fontId="5" fillId="2" borderId="0" xfId="2" applyFont="1" applyFill="1" applyAlignment="1">
      <alignment horizontal="left"/>
    </xf>
    <xf numFmtId="0" fontId="9" fillId="2" borderId="0" xfId="2" applyFont="1" applyFill="1" applyAlignment="1">
      <alignment horizontal="left"/>
    </xf>
    <xf numFmtId="0" fontId="15" fillId="2" borderId="0" xfId="2" applyFont="1" applyFill="1"/>
    <xf numFmtId="3" fontId="15" fillId="2" borderId="0" xfId="2" applyNumberFormat="1" applyFont="1" applyFill="1"/>
    <xf numFmtId="0" fontId="20" fillId="2" borderId="0" xfId="2" applyFont="1" applyFill="1"/>
    <xf numFmtId="9" fontId="20" fillId="2" borderId="0" xfId="2" applyNumberFormat="1" applyFont="1" applyFill="1"/>
    <xf numFmtId="0" fontId="17" fillId="0" borderId="0" xfId="2" applyFont="1"/>
    <xf numFmtId="0" fontId="9" fillId="0" borderId="0" xfId="2" applyFont="1"/>
    <xf numFmtId="0" fontId="7" fillId="3" borderId="0" xfId="2" applyFont="1" applyFill="1"/>
    <xf numFmtId="0" fontId="7" fillId="3" borderId="1" xfId="2" applyFont="1" applyFill="1" applyBorder="1"/>
    <xf numFmtId="0" fontId="14" fillId="3" borderId="1" xfId="2" applyFont="1" applyFill="1" applyBorder="1" applyAlignment="1">
      <alignment horizontal="right"/>
    </xf>
    <xf numFmtId="0" fontId="3" fillId="3" borderId="1" xfId="2" applyFont="1" applyFill="1" applyBorder="1"/>
    <xf numFmtId="0" fontId="12" fillId="3" borderId="1" xfId="2" applyFont="1" applyFill="1" applyBorder="1"/>
    <xf numFmtId="0" fontId="19" fillId="0" borderId="0" xfId="2" applyFont="1"/>
    <xf numFmtId="0" fontId="14" fillId="0" borderId="0" xfId="2" applyFont="1" applyAlignment="1">
      <alignment horizontal="left" indent="1"/>
    </xf>
    <xf numFmtId="0" fontId="17" fillId="3" borderId="0" xfId="2" applyFont="1" applyFill="1"/>
    <xf numFmtId="3" fontId="14" fillId="3" borderId="0" xfId="2" applyNumberFormat="1" applyFont="1" applyFill="1"/>
    <xf numFmtId="3" fontId="14" fillId="0" borderId="0" xfId="2" applyNumberFormat="1" applyFont="1"/>
    <xf numFmtId="0" fontId="5" fillId="3" borderId="0" xfId="2" applyFont="1" applyFill="1" applyAlignment="1">
      <alignment horizontal="left"/>
    </xf>
    <xf numFmtId="3" fontId="15" fillId="3" borderId="0" xfId="2" applyNumberFormat="1" applyFont="1" applyFill="1"/>
    <xf numFmtId="0" fontId="17" fillId="0" borderId="1" xfId="2" applyFont="1" applyBorder="1"/>
    <xf numFmtId="0" fontId="20" fillId="3" borderId="0" xfId="2" applyFont="1" applyFill="1"/>
    <xf numFmtId="9" fontId="20" fillId="3" borderId="0" xfId="2" applyNumberFormat="1" applyFont="1" applyFill="1"/>
    <xf numFmtId="14" fontId="3" fillId="3" borderId="0" xfId="2" applyNumberFormat="1" applyFont="1" applyFill="1" applyAlignment="1">
      <alignment horizontal="right"/>
    </xf>
    <xf numFmtId="1" fontId="3" fillId="3" borderId="0" xfId="2" applyNumberFormat="1" applyFont="1" applyFill="1" applyAlignment="1">
      <alignment horizontal="right"/>
    </xf>
    <xf numFmtId="1" fontId="14" fillId="0" borderId="0" xfId="2" applyNumberFormat="1" applyFont="1" applyAlignment="1">
      <alignment horizontal="right" vertical="center"/>
    </xf>
    <xf numFmtId="0" fontId="3" fillId="3" borderId="1" xfId="2" applyFont="1" applyFill="1" applyBorder="1" applyAlignment="1">
      <alignment horizontal="right" vertical="center"/>
    </xf>
    <xf numFmtId="0" fontId="14" fillId="3" borderId="1" xfId="2" applyFont="1" applyFill="1" applyBorder="1"/>
    <xf numFmtId="0" fontId="14" fillId="3" borderId="1" xfId="2" applyFont="1" applyFill="1" applyBorder="1" applyAlignment="1">
      <alignment horizontal="center"/>
    </xf>
    <xf numFmtId="0" fontId="3" fillId="3" borderId="0" xfId="3" applyFont="1" applyFill="1" applyAlignment="1">
      <alignment horizontal="center"/>
    </xf>
    <xf numFmtId="0" fontId="14" fillId="3" borderId="0" xfId="3" applyFont="1" applyFill="1" applyAlignment="1">
      <alignment horizontal="center"/>
    </xf>
    <xf numFmtId="0" fontId="15" fillId="3" borderId="0" xfId="3" applyFont="1" applyFill="1" applyAlignment="1">
      <alignment horizontal="center"/>
    </xf>
    <xf numFmtId="0" fontId="3" fillId="3" borderId="1" xfId="2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top" wrapText="1"/>
    </xf>
    <xf numFmtId="0" fontId="14" fillId="3" borderId="1" xfId="2" applyFont="1" applyFill="1" applyBorder="1" applyAlignment="1">
      <alignment horizontal="center" vertical="top"/>
    </xf>
    <xf numFmtId="0" fontId="14" fillId="3" borderId="7" xfId="2" applyFont="1" applyFill="1" applyBorder="1" applyAlignment="1">
      <alignment horizontal="center" vertical="top" wrapText="1"/>
    </xf>
    <xf numFmtId="0" fontId="3" fillId="3" borderId="8" xfId="3" applyFont="1" applyFill="1" applyBorder="1" applyAlignment="1">
      <alignment horizontal="center"/>
    </xf>
    <xf numFmtId="0" fontId="3" fillId="3" borderId="7" xfId="2" applyFont="1" applyFill="1" applyBorder="1" applyAlignment="1">
      <alignment horizontal="center"/>
    </xf>
    <xf numFmtId="0" fontId="3" fillId="3" borderId="6" xfId="3" applyFont="1" applyFill="1" applyBorder="1" applyAlignment="1">
      <alignment horizontal="center"/>
    </xf>
    <xf numFmtId="164" fontId="3" fillId="3" borderId="0" xfId="3" applyNumberFormat="1" applyFont="1" applyFill="1" applyAlignment="1">
      <alignment horizontal="center"/>
    </xf>
    <xf numFmtId="0" fontId="3" fillId="3" borderId="9" xfId="3" applyFont="1" applyFill="1" applyBorder="1" applyAlignment="1">
      <alignment horizontal="center"/>
    </xf>
    <xf numFmtId="0" fontId="3" fillId="0" borderId="0" xfId="2" applyFont="1"/>
    <xf numFmtId="0" fontId="3" fillId="3" borderId="1" xfId="2" applyFont="1" applyFill="1" applyBorder="1" applyAlignment="1">
      <alignment horizontal="right"/>
    </xf>
    <xf numFmtId="0" fontId="3" fillId="3" borderId="0" xfId="2" applyFont="1" applyFill="1" applyAlignment="1">
      <alignment horizontal="left" indent="1"/>
    </xf>
    <xf numFmtId="0" fontId="3" fillId="3" borderId="1" xfId="2" applyFont="1" applyFill="1" applyBorder="1" applyAlignment="1">
      <alignment horizontal="left" indent="1"/>
    </xf>
    <xf numFmtId="0" fontId="3" fillId="3" borderId="1" xfId="2" applyFont="1" applyFill="1" applyBorder="1" applyAlignment="1">
      <alignment horizontal="left"/>
    </xf>
    <xf numFmtId="0" fontId="10" fillId="5" borderId="0" xfId="2" applyFont="1" applyFill="1"/>
    <xf numFmtId="0" fontId="9" fillId="5" borderId="0" xfId="2" applyFont="1" applyFill="1"/>
    <xf numFmtId="0" fontId="16" fillId="0" borderId="0" xfId="2" applyFont="1"/>
    <xf numFmtId="0" fontId="9" fillId="0" borderId="0" xfId="2" applyFont="1" applyAlignment="1">
      <alignment horizontal="right"/>
    </xf>
    <xf numFmtId="0" fontId="9" fillId="0" borderId="0" xfId="2" applyFont="1" applyAlignment="1">
      <alignment horizontal="left" indent="1"/>
    </xf>
    <xf numFmtId="0" fontId="10" fillId="5" borderId="0" xfId="3" applyFont="1" applyFill="1"/>
    <xf numFmtId="0" fontId="9" fillId="5" borderId="0" xfId="3" applyFont="1" applyFill="1"/>
    <xf numFmtId="0" fontId="9" fillId="5" borderId="0" xfId="3" applyFont="1" applyFill="1" applyAlignment="1">
      <alignment horizontal="right"/>
    </xf>
    <xf numFmtId="0" fontId="10" fillId="4" borderId="0" xfId="2" applyFont="1" applyFill="1"/>
    <xf numFmtId="0" fontId="16" fillId="4" borderId="0" xfId="2" applyFont="1" applyFill="1"/>
    <xf numFmtId="0" fontId="10" fillId="4" borderId="0" xfId="2" applyFont="1" applyFill="1" applyAlignment="1">
      <alignment horizontal="center"/>
    </xf>
    <xf numFmtId="0" fontId="9" fillId="4" borderId="0" xfId="2" applyFont="1" applyFill="1"/>
    <xf numFmtId="0" fontId="11" fillId="2" borderId="0" xfId="3" applyFont="1" applyFill="1"/>
    <xf numFmtId="0" fontId="3" fillId="2" borderId="0" xfId="3" applyFont="1" applyFill="1"/>
    <xf numFmtId="0" fontId="5" fillId="5" borderId="0" xfId="3" applyFont="1" applyFill="1"/>
    <xf numFmtId="0" fontId="7" fillId="5" borderId="0" xfId="3" applyFont="1" applyFill="1"/>
    <xf numFmtId="0" fontId="5" fillId="3" borderId="0" xfId="3" applyFont="1" applyFill="1"/>
    <xf numFmtId="0" fontId="5" fillId="6" borderId="0" xfId="3" applyFont="1" applyFill="1"/>
    <xf numFmtId="0" fontId="14" fillId="6" borderId="0" xfId="4" applyFont="1" applyFill="1" applyAlignment="1">
      <alignment horizontal="right"/>
    </xf>
    <xf numFmtId="0" fontId="12" fillId="3" borderId="0" xfId="4" applyFont="1" applyFill="1" applyAlignment="1">
      <alignment horizontal="right"/>
    </xf>
    <xf numFmtId="0" fontId="14" fillId="0" borderId="0" xfId="4" applyFont="1" applyAlignment="1">
      <alignment horizontal="right"/>
    </xf>
    <xf numFmtId="0" fontId="7" fillId="0" borderId="0" xfId="3" applyFont="1" applyAlignment="1">
      <alignment horizontal="right" wrapText="1"/>
    </xf>
    <xf numFmtId="0" fontId="7" fillId="3" borderId="0" xfId="3" applyFont="1" applyFill="1"/>
    <xf numFmtId="0" fontId="5" fillId="3" borderId="10" xfId="3" applyFont="1" applyFill="1" applyBorder="1"/>
    <xf numFmtId="0" fontId="8" fillId="3" borderId="10" xfId="3" applyFont="1" applyFill="1" applyBorder="1"/>
    <xf numFmtId="3" fontId="5" fillId="3" borderId="10" xfId="3" applyNumberFormat="1" applyFont="1" applyFill="1" applyBorder="1" applyAlignment="1">
      <alignment horizontal="right"/>
    </xf>
    <xf numFmtId="3" fontId="5" fillId="3" borderId="0" xfId="3" applyNumberFormat="1" applyFont="1" applyFill="1" applyAlignment="1">
      <alignment horizontal="right"/>
    </xf>
    <xf numFmtId="0" fontId="5" fillId="3" borderId="11" xfId="3" applyFont="1" applyFill="1" applyBorder="1"/>
    <xf numFmtId="0" fontId="8" fillId="3" borderId="11" xfId="3" applyFont="1" applyFill="1" applyBorder="1"/>
    <xf numFmtId="3" fontId="5" fillId="3" borderId="11" xfId="3" applyNumberFormat="1" applyFont="1" applyFill="1" applyBorder="1" applyAlignment="1">
      <alignment horizontal="right"/>
    </xf>
    <xf numFmtId="0" fontId="12" fillId="3" borderId="0" xfId="3" applyFont="1" applyFill="1"/>
    <xf numFmtId="0" fontId="3" fillId="6" borderId="2" xfId="3" applyFont="1" applyFill="1" applyBorder="1"/>
    <xf numFmtId="3" fontId="5" fillId="6" borderId="10" xfId="3" applyNumberFormat="1" applyFont="1" applyFill="1" applyBorder="1" applyAlignment="1">
      <alignment horizontal="right"/>
    </xf>
    <xf numFmtId="3" fontId="5" fillId="6" borderId="11" xfId="3" applyNumberFormat="1" applyFont="1" applyFill="1" applyBorder="1" applyAlignment="1">
      <alignment horizontal="right"/>
    </xf>
    <xf numFmtId="0" fontId="5" fillId="6" borderId="11" xfId="3" applyFont="1" applyFill="1" applyBorder="1"/>
    <xf numFmtId="9" fontId="3" fillId="6" borderId="4" xfId="5" applyFont="1" applyFill="1" applyBorder="1" applyAlignment="1">
      <alignment horizontal="right"/>
    </xf>
    <xf numFmtId="0" fontId="16" fillId="5" borderId="0" xfId="3" applyFont="1" applyFill="1"/>
    <xf numFmtId="1" fontId="3" fillId="0" borderId="0" xfId="2" applyNumberFormat="1" applyFont="1" applyAlignment="1">
      <alignment horizontal="right"/>
    </xf>
    <xf numFmtId="3" fontId="5" fillId="6" borderId="0" xfId="3" applyNumberFormat="1" applyFont="1" applyFill="1" applyAlignment="1">
      <alignment horizontal="right"/>
    </xf>
    <xf numFmtId="3" fontId="5" fillId="0" borderId="0" xfId="3" applyNumberFormat="1" applyFont="1" applyAlignment="1">
      <alignment horizontal="right"/>
    </xf>
    <xf numFmtId="0" fontId="5" fillId="0" borderId="0" xfId="3" applyFont="1"/>
    <xf numFmtId="0" fontId="8" fillId="0" borderId="0" xfId="3" applyFont="1"/>
    <xf numFmtId="0" fontId="3" fillId="0" borderId="0" xfId="3" applyFont="1"/>
    <xf numFmtId="3" fontId="3" fillId="0" borderId="0" xfId="3" applyNumberFormat="1" applyFont="1" applyAlignment="1">
      <alignment horizontal="right"/>
    </xf>
    <xf numFmtId="0" fontId="19" fillId="6" borderId="0" xfId="4" applyFont="1" applyFill="1" applyAlignment="1">
      <alignment horizontal="right"/>
    </xf>
    <xf numFmtId="0" fontId="8" fillId="6" borderId="0" xfId="3" applyFont="1" applyFill="1"/>
    <xf numFmtId="0" fontId="5" fillId="6" borderId="0" xfId="3" applyFont="1" applyFill="1" applyAlignment="1">
      <alignment horizontal="right"/>
    </xf>
    <xf numFmtId="3" fontId="3" fillId="6" borderId="0" xfId="3" applyNumberFormat="1" applyFont="1" applyFill="1" applyAlignment="1">
      <alignment horizontal="right"/>
    </xf>
    <xf numFmtId="9" fontId="3" fillId="6" borderId="0" xfId="1" applyFont="1" applyFill="1" applyBorder="1"/>
    <xf numFmtId="0" fontId="5" fillId="0" borderId="4" xfId="3" applyFont="1" applyBorder="1"/>
    <xf numFmtId="3" fontId="5" fillId="6" borderId="4" xfId="3" applyNumberFormat="1" applyFont="1" applyFill="1" applyBorder="1" applyAlignment="1">
      <alignment horizontal="right"/>
    </xf>
    <xf numFmtId="0" fontId="5" fillId="6" borderId="4" xfId="3" applyFont="1" applyFill="1" applyBorder="1"/>
    <xf numFmtId="3" fontId="5" fillId="0" borderId="4" xfId="3" applyNumberFormat="1" applyFont="1" applyBorder="1" applyAlignment="1">
      <alignment horizontal="right"/>
    </xf>
    <xf numFmtId="3" fontId="3" fillId="7" borderId="2" xfId="3" applyNumberFormat="1" applyFont="1" applyFill="1" applyBorder="1"/>
    <xf numFmtId="0" fontId="3" fillId="7" borderId="2" xfId="3" applyFont="1" applyFill="1" applyBorder="1"/>
    <xf numFmtId="0" fontId="5" fillId="6" borderId="0" xfId="3" applyFont="1" applyFill="1" applyAlignment="1">
      <alignment horizontal="center"/>
    </xf>
    <xf numFmtId="3" fontId="5" fillId="6" borderId="0" xfId="3" applyNumberFormat="1" applyFont="1" applyFill="1" applyAlignment="1">
      <alignment horizontal="center"/>
    </xf>
    <xf numFmtId="0" fontId="19" fillId="0" borderId="1" xfId="2" applyFont="1" applyBorder="1"/>
    <xf numFmtId="0" fontId="14" fillId="3" borderId="0" xfId="2" applyFont="1" applyFill="1" applyAlignment="1">
      <alignment horizontal="center"/>
    </xf>
    <xf numFmtId="0" fontId="3" fillId="3" borderId="0" xfId="2" applyFont="1" applyFill="1" applyAlignment="1">
      <alignment horizontal="center"/>
    </xf>
    <xf numFmtId="0" fontId="3" fillId="3" borderId="1" xfId="2" applyFont="1" applyFill="1" applyBorder="1" applyAlignment="1">
      <alignment horizontal="center"/>
    </xf>
    <xf numFmtId="0" fontId="15" fillId="3" borderId="0" xfId="2" applyFont="1" applyFill="1" applyAlignment="1">
      <alignment horizontal="center"/>
    </xf>
    <xf numFmtId="0" fontId="3" fillId="3" borderId="0" xfId="2" quotePrefix="1" applyFont="1" applyFill="1" applyAlignment="1">
      <alignment horizontal="center" vertical="center"/>
    </xf>
    <xf numFmtId="0" fontId="3" fillId="3" borderId="0" xfId="2" applyFont="1" applyFill="1" applyAlignment="1">
      <alignment horizontal="center" vertical="center"/>
    </xf>
    <xf numFmtId="0" fontId="3" fillId="3" borderId="1" xfId="2" quotePrefix="1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right"/>
    </xf>
    <xf numFmtId="0" fontId="14" fillId="0" borderId="0" xfId="2" applyFont="1" applyBorder="1" applyAlignment="1">
      <alignment vertical="center"/>
    </xf>
    <xf numFmtId="0" fontId="3" fillId="3" borderId="0" xfId="2" applyFont="1" applyFill="1" applyBorder="1"/>
    <xf numFmtId="3" fontId="3" fillId="3" borderId="0" xfId="2" quotePrefix="1" applyNumberFormat="1" applyFont="1" applyFill="1" applyAlignment="1">
      <alignment horizontal="center" vertical="center"/>
    </xf>
    <xf numFmtId="1" fontId="14" fillId="3" borderId="0" xfId="2" applyNumberFormat="1" applyFont="1" applyFill="1" applyAlignment="1">
      <alignment horizontal="center"/>
    </xf>
    <xf numFmtId="0" fontId="7" fillId="3" borderId="0" xfId="2" applyFont="1" applyFill="1" applyAlignment="1">
      <alignment horizontal="right"/>
    </xf>
    <xf numFmtId="0" fontId="11" fillId="2" borderId="0" xfId="2" applyFont="1" applyFill="1" applyBorder="1"/>
    <xf numFmtId="0" fontId="3" fillId="2" borderId="0" xfId="2" applyFont="1" applyFill="1" applyBorder="1"/>
    <xf numFmtId="0" fontId="16" fillId="2" borderId="0" xfId="2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9" fillId="3" borderId="0" xfId="2" applyFont="1" applyFill="1" applyBorder="1"/>
    <xf numFmtId="0" fontId="10" fillId="5" borderId="0" xfId="2" applyFont="1" applyFill="1" applyBorder="1"/>
    <xf numFmtId="0" fontId="9" fillId="5" borderId="0" xfId="2" applyFont="1" applyFill="1" applyBorder="1"/>
    <xf numFmtId="0" fontId="14" fillId="0" borderId="0" xfId="2" applyFont="1" applyBorder="1"/>
    <xf numFmtId="0" fontId="17" fillId="0" borderId="0" xfId="2" applyFont="1" applyBorder="1"/>
    <xf numFmtId="0" fontId="14" fillId="0" borderId="0" xfId="2" applyFont="1" applyBorder="1" applyAlignment="1">
      <alignment horizontal="right"/>
    </xf>
    <xf numFmtId="0" fontId="9" fillId="0" borderId="0" xfId="2" applyFont="1" applyBorder="1"/>
    <xf numFmtId="3" fontId="3" fillId="3" borderId="0" xfId="2" applyNumberFormat="1" applyFont="1" applyFill="1" applyBorder="1" applyAlignment="1">
      <alignment horizontal="right"/>
    </xf>
    <xf numFmtId="0" fontId="14" fillId="3" borderId="0" xfId="2" applyFont="1" applyFill="1" applyBorder="1" applyAlignment="1">
      <alignment vertical="top"/>
    </xf>
    <xf numFmtId="0" fontId="7" fillId="3" borderId="0" xfId="2" applyFont="1" applyFill="1" applyBorder="1" applyAlignment="1">
      <alignment vertical="top"/>
    </xf>
    <xf numFmtId="0" fontId="14" fillId="3" borderId="0" xfId="2" quotePrefix="1" applyFont="1" applyFill="1" applyBorder="1" applyAlignment="1">
      <alignment horizontal="right" vertical="top"/>
    </xf>
    <xf numFmtId="0" fontId="7" fillId="3" borderId="0" xfId="2" applyFont="1" applyFill="1" applyBorder="1" applyAlignment="1">
      <alignment wrapText="1"/>
    </xf>
    <xf numFmtId="3" fontId="5" fillId="0" borderId="0" xfId="3" applyNumberFormat="1" applyFont="1" applyFill="1" applyBorder="1" applyAlignment="1">
      <alignment horizontal="right"/>
    </xf>
    <xf numFmtId="0" fontId="10" fillId="0" borderId="0" xfId="3" applyFont="1" applyFill="1" applyBorder="1"/>
    <xf numFmtId="0" fontId="14" fillId="0" borderId="0" xfId="4" applyFont="1" applyFill="1" applyBorder="1" applyAlignment="1">
      <alignment horizontal="right"/>
    </xf>
    <xf numFmtId="0" fontId="21" fillId="0" borderId="0" xfId="3" applyFont="1"/>
    <xf numFmtId="3" fontId="7" fillId="0" borderId="0" xfId="3" applyNumberFormat="1" applyFont="1" applyFill="1" applyBorder="1" applyAlignment="1">
      <alignment horizontal="right"/>
    </xf>
    <xf numFmtId="0" fontId="5" fillId="0" borderId="1" xfId="2" applyFont="1" applyFill="1" applyBorder="1" applyAlignment="1">
      <alignment horizontal="left" vertical="center"/>
    </xf>
    <xf numFmtId="0" fontId="7" fillId="0" borderId="1" xfId="3" applyFont="1" applyFill="1" applyBorder="1" applyAlignment="1">
      <alignment vertical="center" wrapText="1"/>
    </xf>
    <xf numFmtId="3" fontId="3" fillId="0" borderId="1" xfId="3" applyNumberFormat="1" applyFont="1" applyFill="1" applyBorder="1" applyAlignment="1">
      <alignment horizontal="right" vertical="center"/>
    </xf>
    <xf numFmtId="3" fontId="6" fillId="0" borderId="1" xfId="3" applyNumberFormat="1" applyFont="1" applyFill="1" applyBorder="1" applyAlignment="1">
      <alignment horizontal="left" vertical="top" wrapText="1"/>
    </xf>
    <xf numFmtId="9" fontId="6" fillId="0" borderId="1" xfId="1" applyFont="1" applyFill="1" applyBorder="1" applyAlignment="1">
      <alignment horizontal="left" vertical="top" wrapText="1"/>
    </xf>
    <xf numFmtId="3" fontId="5" fillId="0" borderId="1" xfId="3" applyNumberFormat="1" applyFont="1" applyFill="1" applyBorder="1" applyAlignment="1">
      <alignment horizontal="right"/>
    </xf>
    <xf numFmtId="3" fontId="5" fillId="0" borderId="0" xfId="3" applyNumberFormat="1" applyFont="1" applyFill="1" applyAlignment="1">
      <alignment horizontal="right"/>
    </xf>
    <xf numFmtId="0" fontId="3" fillId="0" borderId="0" xfId="2" applyFont="1" applyFill="1" applyAlignment="1">
      <alignment horizontal="left"/>
    </xf>
    <xf numFmtId="0" fontId="7" fillId="0" borderId="0" xfId="3" applyFont="1" applyFill="1"/>
    <xf numFmtId="3" fontId="3" fillId="0" borderId="0" xfId="3" applyNumberFormat="1" applyFont="1" applyFill="1" applyAlignment="1">
      <alignment horizontal="right"/>
    </xf>
    <xf numFmtId="3" fontId="3" fillId="0" borderId="0" xfId="1" applyNumberFormat="1" applyFont="1" applyFill="1" applyBorder="1"/>
    <xf numFmtId="0" fontId="5" fillId="0" borderId="0" xfId="2" applyFont="1" applyFill="1" applyAlignment="1">
      <alignment horizontal="left"/>
    </xf>
    <xf numFmtId="0" fontId="5" fillId="0" borderId="0" xfId="3" applyFont="1" applyFill="1"/>
    <xf numFmtId="0" fontId="19" fillId="0" borderId="10" xfId="2" applyFont="1" applyFill="1" applyBorder="1"/>
    <xf numFmtId="0" fontId="7" fillId="0" borderId="10" xfId="3" applyFont="1" applyFill="1" applyBorder="1"/>
    <xf numFmtId="3" fontId="3" fillId="0" borderId="10" xfId="3" applyNumberFormat="1" applyFont="1" applyFill="1" applyBorder="1" applyAlignment="1">
      <alignment horizontal="right"/>
    </xf>
    <xf numFmtId="0" fontId="5" fillId="0" borderId="10" xfId="3" applyFont="1" applyFill="1" applyBorder="1"/>
    <xf numFmtId="3" fontId="5" fillId="0" borderId="10" xfId="3" applyNumberFormat="1" applyFont="1" applyFill="1" applyBorder="1" applyAlignment="1">
      <alignment horizontal="right"/>
    </xf>
    <xf numFmtId="0" fontId="3" fillId="0" borderId="0" xfId="2" applyFont="1" applyFill="1" applyAlignment="1">
      <alignment horizontal="left" indent="1"/>
    </xf>
    <xf numFmtId="0" fontId="3" fillId="0" borderId="1" xfId="3" applyFont="1" applyFill="1" applyBorder="1" applyAlignment="1">
      <alignment horizontal="left" indent="1"/>
    </xf>
    <xf numFmtId="0" fontId="7" fillId="0" borderId="1" xfId="3" applyFont="1" applyFill="1" applyBorder="1"/>
    <xf numFmtId="3" fontId="3" fillId="0" borderId="1" xfId="3" applyNumberFormat="1" applyFont="1" applyFill="1" applyBorder="1" applyAlignment="1">
      <alignment horizontal="right"/>
    </xf>
    <xf numFmtId="3" fontId="3" fillId="0" borderId="1" xfId="1" applyNumberFormat="1" applyFont="1" applyFill="1" applyBorder="1"/>
    <xf numFmtId="0" fontId="3" fillId="0" borderId="0" xfId="3" applyFont="1" applyFill="1"/>
    <xf numFmtId="3" fontId="5" fillId="0" borderId="0" xfId="3" applyNumberFormat="1" applyFont="1" applyFill="1"/>
    <xf numFmtId="0" fontId="8" fillId="0" borderId="0" xfId="3" applyFont="1" applyFill="1"/>
    <xf numFmtId="1" fontId="3" fillId="3" borderId="0" xfId="2" applyNumberFormat="1" applyFont="1" applyFill="1" applyAlignment="1">
      <alignment horizontal="center"/>
    </xf>
    <xf numFmtId="0" fontId="3" fillId="3" borderId="0" xfId="3" applyFont="1" applyFill="1" applyAlignment="1">
      <alignment wrapText="1"/>
    </xf>
    <xf numFmtId="0" fontId="7" fillId="6" borderId="0" xfId="3" applyFont="1" applyFill="1" applyAlignment="1">
      <alignment horizontal="right"/>
    </xf>
    <xf numFmtId="3" fontId="3" fillId="0" borderId="0" xfId="3" quotePrefix="1" applyNumberFormat="1" applyFont="1" applyAlignment="1">
      <alignment horizontal="right"/>
    </xf>
    <xf numFmtId="1" fontId="14" fillId="0" borderId="0" xfId="2" applyNumberFormat="1" applyFont="1"/>
    <xf numFmtId="0" fontId="3" fillId="6" borderId="2" xfId="3" applyFont="1" applyFill="1" applyBorder="1" applyAlignment="1">
      <alignment vertical="center" wrapText="1"/>
    </xf>
    <xf numFmtId="0" fontId="8" fillId="0" borderId="10" xfId="3" applyFont="1" applyFill="1" applyBorder="1"/>
    <xf numFmtId="3" fontId="5" fillId="0" borderId="10" xfId="3" applyNumberFormat="1" applyFont="1" applyFill="1" applyBorder="1"/>
    <xf numFmtId="0" fontId="5" fillId="0" borderId="12" xfId="3" applyFont="1" applyFill="1" applyBorder="1"/>
    <xf numFmtId="0" fontId="8" fillId="0" borderId="12" xfId="3" applyFont="1" applyFill="1" applyBorder="1"/>
    <xf numFmtId="3" fontId="5" fillId="0" borderId="12" xfId="3" applyNumberFormat="1" applyFont="1" applyFill="1" applyBorder="1" applyAlignment="1">
      <alignment horizontal="right"/>
    </xf>
    <xf numFmtId="0" fontId="18" fillId="2" borderId="0" xfId="2" applyFont="1" applyFill="1" applyAlignment="1">
      <alignment horizontal="center" vertical="center" wrapText="1"/>
    </xf>
    <xf numFmtId="0" fontId="5" fillId="6" borderId="3" xfId="3" applyFont="1" applyFill="1" applyBorder="1" applyAlignment="1">
      <alignment horizontal="center"/>
    </xf>
    <xf numFmtId="0" fontId="5" fillId="6" borderId="5" xfId="3" applyFont="1" applyFill="1" applyBorder="1" applyAlignment="1">
      <alignment horizontal="center"/>
    </xf>
  </cellXfs>
  <cellStyles count="7">
    <cellStyle name="Normal" xfId="0" builtinId="0"/>
    <cellStyle name="Normal 2" xfId="2"/>
    <cellStyle name="Normal 2 2" xfId="3"/>
    <cellStyle name="Normal 3" xfId="6"/>
    <cellStyle name="Normal 3 2" xfId="4"/>
    <cellStyle name="Percent 2" xfId="5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5812750574920353E-2"/>
          <c:y val="3.1365717682196953E-2"/>
          <c:w val="0.94837449885015934"/>
          <c:h val="0.74273114131137197"/>
        </c:manualLayout>
      </c:layout>
      <c:barChart>
        <c:barDir val="col"/>
        <c:grouping val="clustered"/>
        <c:varyColors val="0"/>
        <c:ser>
          <c:idx val="0"/>
          <c:order val="0"/>
          <c:tx>
            <c:v>Indsamlede omkostninger</c:v>
          </c:tx>
          <c:spPr>
            <a:solidFill>
              <a:srgbClr val="009D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/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Resultater!$G$5:$I$5</c:f>
              <c:strCache>
                <c:ptCount val="3"/>
                <c:pt idx="0">
                  <c:v>Kommune 1</c:v>
                </c:pt>
                <c:pt idx="1">
                  <c:v>Kommune 2</c:v>
                </c:pt>
                <c:pt idx="2">
                  <c:v>Kommune 3</c:v>
                </c:pt>
              </c:strCache>
            </c:strRef>
          </c:cat>
          <c:val>
            <c:numRef>
              <c:f>Resultater!$G$24:$I$24</c:f>
              <c:numCache>
                <c:formatCode>#,##0</c:formatCode>
                <c:ptCount val="3"/>
                <c:pt idx="0">
                  <c:v>1913200</c:v>
                </c:pt>
                <c:pt idx="1">
                  <c:v>1594700</c:v>
                </c:pt>
                <c:pt idx="2">
                  <c:v>1457500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4-4BAE-8DB8-81BC9A6B5B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13392928"/>
        <c:axId val="513393320"/>
      </c:barChart>
      <c:catAx>
        <c:axId val="5133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79776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da-DK"/>
          </a:p>
        </c:txPr>
        <c:crossAx val="513393320"/>
        <c:crosses val="autoZero"/>
        <c:auto val="1"/>
        <c:lblAlgn val="ctr"/>
        <c:lblOffset val="100"/>
        <c:noMultiLvlLbl val="0"/>
      </c:catAx>
      <c:valAx>
        <c:axId val="513393320"/>
        <c:scaling>
          <c:orientation val="minMax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51339292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6350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5812750574920353E-2"/>
          <c:y val="3.1365717682196953E-2"/>
          <c:w val="0.94837449885015934"/>
          <c:h val="0.742731141311371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D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/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Resultater!$G$5:$I$5</c:f>
              <c:strCache>
                <c:ptCount val="3"/>
                <c:pt idx="0">
                  <c:v>Kommune 1</c:v>
                </c:pt>
                <c:pt idx="1">
                  <c:v>Kommune 2</c:v>
                </c:pt>
                <c:pt idx="2">
                  <c:v>Kommune 3</c:v>
                </c:pt>
              </c:strCache>
            </c:strRef>
          </c:cat>
          <c:val>
            <c:numRef>
              <c:f>Resultater!$G$25:$I$25</c:f>
              <c:numCache>
                <c:formatCode>#,##0</c:formatCode>
                <c:ptCount val="3"/>
                <c:pt idx="0">
                  <c:v>95700</c:v>
                </c:pt>
                <c:pt idx="1">
                  <c:v>79700</c:v>
                </c:pt>
                <c:pt idx="2">
                  <c:v>66300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4-4BAE-8DB8-81BC9A6B5B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13392928"/>
        <c:axId val="513393320"/>
      </c:barChart>
      <c:catAx>
        <c:axId val="5133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79776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da-DK"/>
          </a:p>
        </c:txPr>
        <c:crossAx val="513393320"/>
        <c:crosses val="autoZero"/>
        <c:auto val="1"/>
        <c:lblAlgn val="ctr"/>
        <c:lblOffset val="100"/>
        <c:noMultiLvlLbl val="0"/>
      </c:catAx>
      <c:valAx>
        <c:axId val="513393320"/>
        <c:scaling>
          <c:orientation val="minMax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51339292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6350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5812750574920353E-2"/>
          <c:y val="3.1365717682196953E-2"/>
          <c:w val="0.94837449885015934"/>
          <c:h val="0.742731141311371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DF0"/>
            </a:solidFill>
          </c:spPr>
          <c:invertIfNegative val="0"/>
          <c:dLbls>
            <c:numFmt formatCode="#,##0\ &quot;kr.&quot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/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SØM!$E$5:$G$5</c:f>
              <c:strCache>
                <c:ptCount val="3"/>
                <c:pt idx="0">
                  <c:v>Scenarie A</c:v>
                </c:pt>
                <c:pt idx="1">
                  <c:v>Scenarie B</c:v>
                </c:pt>
                <c:pt idx="2">
                  <c:v>Scenarie C</c:v>
                </c:pt>
              </c:strCache>
            </c:strRef>
          </c:cat>
          <c:val>
            <c:numRef>
              <c:f>SØM!$E$16:$G$16</c:f>
              <c:numCache>
                <c:formatCode>#,##0</c:formatCode>
                <c:ptCount val="3"/>
                <c:pt idx="0">
                  <c:v>65400</c:v>
                </c:pt>
                <c:pt idx="1">
                  <c:v>-94300</c:v>
                </c:pt>
                <c:pt idx="2">
                  <c:v>49000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D-46A2-8FE5-746DAB5BE2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13392928"/>
        <c:axId val="513393320"/>
      </c:barChart>
      <c:catAx>
        <c:axId val="51339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E3E1D8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da-DK"/>
          </a:p>
        </c:txPr>
        <c:crossAx val="513393320"/>
        <c:crosses val="autoZero"/>
        <c:auto val="1"/>
        <c:lblAlgn val="ctr"/>
        <c:lblOffset val="100"/>
        <c:noMultiLvlLbl val="0"/>
      </c:catAx>
      <c:valAx>
        <c:axId val="513393320"/>
        <c:scaling>
          <c:orientation val="minMax"/>
          <c:max val="70000"/>
          <c:min val="-110000"/>
        </c:scaling>
        <c:delete val="1"/>
        <c:axPos val="l"/>
        <c:numFmt formatCode="#,##0" sourceLinked="1"/>
        <c:majorTickMark val="out"/>
        <c:minorTickMark val="none"/>
        <c:tickLblPos val="nextTo"/>
        <c:crossAx val="513392928"/>
        <c:crosses val="autoZero"/>
        <c:crossBetween val="between"/>
        <c:majorUnit val="2000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6350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688731</xdr:colOff>
      <xdr:row>39</xdr:row>
      <xdr:rowOff>95250</xdr:rowOff>
    </xdr:from>
    <xdr:to>
      <xdr:col>11</xdr:col>
      <xdr:colOff>1516673</xdr:colOff>
      <xdr:row>41</xdr:row>
      <xdr:rowOff>112100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01F700-B926-44B8-880E-088A57FB3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981" y="6419850"/>
          <a:ext cx="1599467" cy="340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342899</xdr:colOff>
      <xdr:row>33</xdr:row>
      <xdr:rowOff>19050</xdr:rowOff>
    </xdr:from>
    <xdr:to>
      <xdr:col>9</xdr:col>
      <xdr:colOff>952499</xdr:colOff>
      <xdr:row>35</xdr:row>
      <xdr:rowOff>23634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CB68AE-FA6B-4319-A195-892D97BC5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5199" y="6429375"/>
          <a:ext cx="1057275" cy="2903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160682</xdr:colOff>
      <xdr:row>38</xdr:row>
      <xdr:rowOff>117589</xdr:rowOff>
    </xdr:from>
    <xdr:to>
      <xdr:col>9</xdr:col>
      <xdr:colOff>552450</xdr:colOff>
      <xdr:row>40</xdr:row>
      <xdr:rowOff>126314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25B103-5557-4393-B33F-81025F571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9117" y="7928089"/>
          <a:ext cx="1343025" cy="2903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662609</xdr:colOff>
      <xdr:row>44</xdr:row>
      <xdr:rowOff>107674</xdr:rowOff>
    </xdr:from>
    <xdr:to>
      <xdr:col>9</xdr:col>
      <xdr:colOff>514764</xdr:colOff>
      <xdr:row>46</xdr:row>
      <xdr:rowOff>116399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F11340-217C-40B3-9863-1E2FF134A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9652" y="8257761"/>
          <a:ext cx="1343025" cy="2903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339587</xdr:colOff>
      <xdr:row>41</xdr:row>
      <xdr:rowOff>110056</xdr:rowOff>
    </xdr:from>
    <xdr:to>
      <xdr:col>6</xdr:col>
      <xdr:colOff>165755</xdr:colOff>
      <xdr:row>59</xdr:row>
      <xdr:rowOff>24020</xdr:rowOff>
    </xdr:to>
    <xdr:graphicFrame macro="">
      <xdr:nvGraphicFramePr>
        <xdr:cNvPr id="2" name="Chart 1" descr="&lt;?xml version=&quot;1.0&quot; encoding=&quot;utf-16&quot;?&gt;&#10;&lt;ChartInfo xmlns:xsi=&quot;http://www.w3.org/2001/XMLSchema-instance&quot; xmlns:xsd=&quot;http://www.w3.org/2001/XMLSchema&quot;&gt;&#10;  &lt;SubtitleFontSize&gt;5&lt;/SubtitleFontSize&gt;&#10;  &lt;FunctionHistory&gt;&#10;    &lt;Item&gt;&#10;      &lt;Key&gt;&#10;        &lt;int&gt;0&lt;/int&gt;&#10;      &lt;/Key&gt;&#10;      &lt;Value&gt;&#10;        &lt;Cmd case=&quot;chart_title_pos&quot; val=&quot;chart,left&quot; IsRe=&quot;1&quot; /&gt;&#10;      &lt;/Value&gt;&#10;    &lt;/Item&gt;&#10;    &lt;Item&gt;&#10;      &lt;Key&gt;&#10;        &lt;int&gt;1&lt;/int&gt;&#10;      &lt;/Key&gt;&#10;      &lt;Value&gt;&#10;        &lt;Cmd case=&quot;legend_pos&quot; val=&quot;right,plot,center&quot; IsRe=&quot;1&quot; /&gt;&#10;      &lt;/Value&gt;&#10;    &lt;/Item&gt;&#10;    &lt;Item&gt;&#10;      &lt;Key&gt;&#10;        &lt;int&gt;2&lt;/int&gt;&#10;      &lt;/Key&gt;&#10;      &lt;Value&gt;&#10;        &lt;Cmd case=&quot;axis_title_pos&quot; val=&quot;primary,x&quot; pos=&quot;right&quot; IsRe=&quot;1&quot; /&gt;&#10;      &lt;/Value&gt;&#10;    &lt;/Item&gt;&#10;    &lt;Item&gt;&#10;      &lt;Key&gt;&#10;        &lt;int&gt;99&lt;/int&gt;&#10;      &lt;/Key&gt;&#10;      &lt;Value&gt;&#10;        &lt;Cmd case=&quot;datalabels_pos&quot; val=&quot;outside&quot; IsRe=&quot;1&quot; /&gt;&#10;      &lt;/Value&gt;&#10;    &lt;/Item&gt;&#10;    &lt;Item&gt;&#10;      &lt;Key&gt;&#10;        &lt;int&gt;3&lt;/int&gt;&#10;      &lt;/Key&gt;&#10;      &lt;Value&gt;&#10;        &lt;Cmd case=&quot;axis_title_pos&quot; val=&quot;primary,y&quot; pos=&quot;right&quot; IsRe=&quot;1&quot; /&gt;&#10;      &lt;/Value&gt;&#10;    &lt;/Item&gt;&#10;    &lt;Item&gt;&#10;      &lt;Key&gt;&#10;        &lt;int&gt;-1&lt;/int&gt;&#10;      &lt;/Key&gt;&#10;      &lt;Value&gt;&#10;        &lt;Cmd case=&quot;copy_fill&quot; input=&quot;@templ&quot; hc-path=&quot;C:\Users\ngv\AppData\Local\OfficeExtensions\Content\CorporateCharts\Ramboll Secondary&quot; IsRe=&quot;1&quot; /&gt;&#10;      &lt;/Value&gt;&#10;    &lt;/Item&gt;&#10;  &lt;/FunctionHistory&gt;&#10;  &lt;TypeSet&gt;true&lt;/TypeSet&gt;&#10;  &lt;ChartType&gt;65&lt;/ChartType&gt;&#10;  &lt;UsedPath&gt;C:\Users\ngv\AppData\Local\OfficeExtensions\Content\CorporateCharts\Line Chart&lt;/UsedPath&gt;&#10;&lt;/ChartInfo&gt;">
          <a:extLst>
            <a:ext uri="{FF2B5EF4-FFF2-40B4-BE49-F238E27FC236}">
              <a16:creationId xmlns:a16="http://schemas.microsoft.com/office/drawing/2014/main" id="{6A742A22-DF5B-472C-9BAE-A30E96D14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430696</xdr:colOff>
      <xdr:row>74</xdr:row>
      <xdr:rowOff>49696</xdr:rowOff>
    </xdr:from>
    <xdr:to>
      <xdr:col>11</xdr:col>
      <xdr:colOff>945461</xdr:colOff>
      <xdr:row>74</xdr:row>
      <xdr:rowOff>49696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9B429AF-73AF-4A92-A021-9E66C88AF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9096" y="10755796"/>
          <a:ext cx="1391064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198782</xdr:colOff>
      <xdr:row>75</xdr:row>
      <xdr:rowOff>718</xdr:rowOff>
    </xdr:from>
    <xdr:to>
      <xdr:col>11</xdr:col>
      <xdr:colOff>811695</xdr:colOff>
      <xdr:row>77</xdr:row>
      <xdr:rowOff>26925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50EFA8C-E0A3-4098-AD0A-96DAEBF4C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7182" y="10849693"/>
          <a:ext cx="1489212" cy="311957"/>
        </a:xfrm>
        <a:prstGeom prst="rect">
          <a:avLst/>
        </a:prstGeom>
      </xdr:spPr>
    </xdr:pic>
    <xdr:clientData/>
  </xdr:twoCellAnchor>
  <xdr:twoCellAnchor>
    <xdr:from>
      <xdr:col>6</xdr:col>
      <xdr:colOff>356152</xdr:colOff>
      <xdr:row>41</xdr:row>
      <xdr:rowOff>110056</xdr:rowOff>
    </xdr:from>
    <xdr:to>
      <xdr:col>11</xdr:col>
      <xdr:colOff>687559</xdr:colOff>
      <xdr:row>59</xdr:row>
      <xdr:rowOff>24020</xdr:rowOff>
    </xdr:to>
    <xdr:graphicFrame macro="">
      <xdr:nvGraphicFramePr>
        <xdr:cNvPr id="7" name="Chart 6" descr="&lt;?xml version=&quot;1.0&quot; encoding=&quot;utf-16&quot;?&gt;&#10;&lt;ChartInfo xmlns:xsi=&quot;http://www.w3.org/2001/XMLSchema-instance&quot; xmlns:xsd=&quot;http://www.w3.org/2001/XMLSchema&quot;&gt;&#10;  &lt;SubtitleFontSize&gt;5&lt;/SubtitleFontSize&gt;&#10;  &lt;FunctionHistory&gt;&#10;    &lt;Item&gt;&#10;      &lt;Key&gt;&#10;        &lt;int&gt;0&lt;/int&gt;&#10;      &lt;/Key&gt;&#10;      &lt;Value&gt;&#10;        &lt;Cmd case=&quot;chart_title_pos&quot; val=&quot;chart,left&quot; IsRe=&quot;1&quot; /&gt;&#10;      &lt;/Value&gt;&#10;    &lt;/Item&gt;&#10;    &lt;Item&gt;&#10;      &lt;Key&gt;&#10;        &lt;int&gt;1&lt;/int&gt;&#10;      &lt;/Key&gt;&#10;      &lt;Value&gt;&#10;        &lt;Cmd case=&quot;legend_pos&quot; val=&quot;right,plot,center&quot; IsRe=&quot;1&quot; /&gt;&#10;      &lt;/Value&gt;&#10;    &lt;/Item&gt;&#10;    &lt;Item&gt;&#10;      &lt;Key&gt;&#10;        &lt;int&gt;2&lt;/int&gt;&#10;      &lt;/Key&gt;&#10;      &lt;Value&gt;&#10;        &lt;Cmd case=&quot;axis_title_pos&quot; val=&quot;primary,x&quot; pos=&quot;right&quot; IsRe=&quot;1&quot; /&gt;&#10;      &lt;/Value&gt;&#10;    &lt;/Item&gt;&#10;    &lt;Item&gt;&#10;      &lt;Key&gt;&#10;        &lt;int&gt;99&lt;/int&gt;&#10;      &lt;/Key&gt;&#10;      &lt;Value&gt;&#10;        &lt;Cmd case=&quot;datalabels_pos&quot; val=&quot;outside&quot; IsRe=&quot;1&quot; /&gt;&#10;      &lt;/Value&gt;&#10;    &lt;/Item&gt;&#10;    &lt;Item&gt;&#10;      &lt;Key&gt;&#10;        &lt;int&gt;3&lt;/int&gt;&#10;      &lt;/Key&gt;&#10;      &lt;Value&gt;&#10;        &lt;Cmd case=&quot;axis_title_pos&quot; val=&quot;primary,y&quot; pos=&quot;right&quot; IsRe=&quot;1&quot; /&gt;&#10;      &lt;/Value&gt;&#10;    &lt;/Item&gt;&#10;    &lt;Item&gt;&#10;      &lt;Key&gt;&#10;        &lt;int&gt;-1&lt;/int&gt;&#10;      &lt;/Key&gt;&#10;      &lt;Value&gt;&#10;        &lt;Cmd case=&quot;copy_fill&quot; input=&quot;@templ&quot; hc-path=&quot;C:\Users\ngv\AppData\Local\OfficeExtensions\Content\CorporateCharts\Ramboll Secondary&quot; IsRe=&quot;1&quot; /&gt;&#10;      &lt;/Value&gt;&#10;    &lt;/Item&gt;&#10;  &lt;/FunctionHistory&gt;&#10;  &lt;TypeSet&gt;true&lt;/TypeSet&gt;&#10;  &lt;ChartType&gt;65&lt;/ChartType&gt;&#10;  &lt;UsedPath&gt;C:\Users\ngv\AppData\Local\OfficeExtensions\Content\CorporateCharts\Line Chart&lt;/UsedPath&gt;&#10;&lt;/ChartInfo&gt;">
          <a:extLst>
            <a:ext uri="{FF2B5EF4-FFF2-40B4-BE49-F238E27FC236}">
              <a16:creationId xmlns:a16="http://schemas.microsoft.com/office/drawing/2014/main" id="{03CDC5E7-E0B0-429E-8D9E-E2825F7F2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339587</xdr:colOff>
      <xdr:row>24</xdr:row>
      <xdr:rowOff>110056</xdr:rowOff>
    </xdr:from>
    <xdr:to>
      <xdr:col>5</xdr:col>
      <xdr:colOff>1036487</xdr:colOff>
      <xdr:row>41</xdr:row>
      <xdr:rowOff>0</xdr:rowOff>
    </xdr:to>
    <xdr:graphicFrame macro="">
      <xdr:nvGraphicFramePr>
        <xdr:cNvPr id="2" name="Chart 1" descr="&lt;?xml version=&quot;1.0&quot; encoding=&quot;utf-16&quot;?&gt;&#10;&lt;ChartInfo xmlns:xsi=&quot;http://www.w3.org/2001/XMLSchema-instance&quot; xmlns:xsd=&quot;http://www.w3.org/2001/XMLSchema&quot;&gt;&#10;  &lt;SubtitleFontSize&gt;5&lt;/SubtitleFontSize&gt;&#10;  &lt;FunctionHistory&gt;&#10;    &lt;Item&gt;&#10;      &lt;Key&gt;&#10;        &lt;int&gt;0&lt;/int&gt;&#10;      &lt;/Key&gt;&#10;      &lt;Value&gt;&#10;        &lt;Cmd case=&quot;chart_title_pos&quot; val=&quot;chart,left&quot; IsRe=&quot;1&quot; /&gt;&#10;      &lt;/Value&gt;&#10;    &lt;/Item&gt;&#10;    &lt;Item&gt;&#10;      &lt;Key&gt;&#10;        &lt;int&gt;1&lt;/int&gt;&#10;      &lt;/Key&gt;&#10;      &lt;Value&gt;&#10;        &lt;Cmd case=&quot;legend_pos&quot; val=&quot;right,plot,center&quot; IsRe=&quot;1&quot; /&gt;&#10;      &lt;/Value&gt;&#10;    &lt;/Item&gt;&#10;    &lt;Item&gt;&#10;      &lt;Key&gt;&#10;        &lt;int&gt;2&lt;/int&gt;&#10;      &lt;/Key&gt;&#10;      &lt;Value&gt;&#10;        &lt;Cmd case=&quot;axis_title_pos&quot; val=&quot;primary,x&quot; pos=&quot;right&quot; IsRe=&quot;1&quot; /&gt;&#10;      &lt;/Value&gt;&#10;    &lt;/Item&gt;&#10;    &lt;Item&gt;&#10;      &lt;Key&gt;&#10;        &lt;int&gt;99&lt;/int&gt;&#10;      &lt;/Key&gt;&#10;      &lt;Value&gt;&#10;        &lt;Cmd case=&quot;datalabels_pos&quot; val=&quot;outside&quot; IsRe=&quot;1&quot; /&gt;&#10;      &lt;/Value&gt;&#10;    &lt;/Item&gt;&#10;    &lt;Item&gt;&#10;      &lt;Key&gt;&#10;        &lt;int&gt;3&lt;/int&gt;&#10;      &lt;/Key&gt;&#10;      &lt;Value&gt;&#10;        &lt;Cmd case=&quot;axis_title_pos&quot; val=&quot;primary,y&quot; pos=&quot;right&quot; IsRe=&quot;1&quot; /&gt;&#10;      &lt;/Value&gt;&#10;    &lt;/Item&gt;&#10;    &lt;Item&gt;&#10;      &lt;Key&gt;&#10;        &lt;int&gt;-1&lt;/int&gt;&#10;      &lt;/Key&gt;&#10;      &lt;Value&gt;&#10;        &lt;Cmd case=&quot;copy_fill&quot; input=&quot;@templ&quot; hc-path=&quot;C:\Users\ngv\AppData\Local\OfficeExtensions\Content\CorporateCharts\Ramboll Secondary&quot; IsRe=&quot;1&quot; /&gt;&#10;      &lt;/Value&gt;&#10;    &lt;/Item&gt;&#10;  &lt;/FunctionHistory&gt;&#10;  &lt;TypeSet&gt;true&lt;/TypeSet&gt;&#10;  &lt;ChartType&gt;65&lt;/ChartType&gt;&#10;  &lt;UsedPath&gt;C:\Users\ngv\AppData\Local\OfficeExtensions\Content\CorporateCharts\Line Chart&lt;/UsedPath&gt;&#10;&lt;/ChartInfo&gt;">
          <a:extLst>
            <a:ext uri="{FF2B5EF4-FFF2-40B4-BE49-F238E27FC236}">
              <a16:creationId xmlns:a16="http://schemas.microsoft.com/office/drawing/2014/main" id="{8EBBAF13-36B9-4DEC-AD3B-1422BC58D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430696</xdr:colOff>
      <xdr:row>42</xdr:row>
      <xdr:rowOff>49696</xdr:rowOff>
    </xdr:from>
    <xdr:to>
      <xdr:col>8</xdr:col>
      <xdr:colOff>945461</xdr:colOff>
      <xdr:row>42</xdr:row>
      <xdr:rowOff>49696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6710255-2B75-40EC-8749-2631B6BD8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9146" y="12365521"/>
          <a:ext cx="1391065" cy="0"/>
        </a:xfrm>
        <a:prstGeom prst="rect">
          <a:avLst/>
        </a:prstGeom>
      </xdr:spPr>
    </xdr:pic>
    <xdr:clientData/>
  </xdr:twoCellAnchor>
  <xdr:twoCellAnchor editAs="oneCell">
    <xdr:from>
      <xdr:col>7</xdr:col>
      <xdr:colOff>198782</xdr:colOff>
      <xdr:row>43</xdr:row>
      <xdr:rowOff>718</xdr:rowOff>
    </xdr:from>
    <xdr:to>
      <xdr:col>8</xdr:col>
      <xdr:colOff>811695</xdr:colOff>
      <xdr:row>45</xdr:row>
      <xdr:rowOff>26925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9F06F68-0992-4316-9BA4-153A3E4AC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7232" y="12459418"/>
          <a:ext cx="1489213" cy="311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Rambøll_2021">
      <a:dk1>
        <a:srgbClr val="000000"/>
      </a:dk1>
      <a:lt1>
        <a:srgbClr val="FFFFFF"/>
      </a:lt1>
      <a:dk2>
        <a:srgbClr val="009DF0"/>
      </a:dk2>
      <a:lt2>
        <a:srgbClr val="273943"/>
      </a:lt2>
      <a:accent1>
        <a:srgbClr val="05326E"/>
      </a:accent1>
      <a:accent2>
        <a:srgbClr val="125A40"/>
      </a:accent2>
      <a:accent3>
        <a:srgbClr val="ADD095"/>
      </a:accent3>
      <a:accent4>
        <a:srgbClr val="62294B"/>
      </a:accent4>
      <a:accent5>
        <a:srgbClr val="FF8855"/>
      </a:accent5>
      <a:accent6>
        <a:srgbClr val="E3E1D8"/>
      </a:accent6>
      <a:hlink>
        <a:srgbClr val="009DF0"/>
      </a:hlink>
      <a:folHlink>
        <a:srgbClr val="CCEBF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showGridLines="0" tabSelected="1" workbookViewId="0">
      <selection activeCell="B34" sqref="B34"/>
    </sheetView>
  </sheetViews>
  <sheetFormatPr defaultColWidth="0" defaultRowHeight="0" customHeight="1" zeroHeight="1" x14ac:dyDescent="0.2"/>
  <cols>
    <col min="1" max="1" width="14.109375" style="4" customWidth="1"/>
    <col min="2" max="2" width="18" style="4" customWidth="1"/>
    <col min="3" max="3" width="23.5546875" style="4" customWidth="1"/>
    <col min="4" max="4" width="11.6640625" style="4" bestFit="1" customWidth="1"/>
    <col min="5" max="6" width="10.44140625" style="4" customWidth="1"/>
    <col min="7" max="10" width="11.109375" style="4" customWidth="1"/>
    <col min="11" max="11" width="11.5546875" style="4" customWidth="1"/>
    <col min="12" max="12" width="29.88671875" style="4" customWidth="1"/>
    <col min="13" max="13" width="0" style="1" hidden="1" customWidth="1"/>
    <col min="14" max="16384" width="11.109375" style="1" hidden="1"/>
  </cols>
  <sheetData>
    <row r="1" spans="1:13" ht="19.5" customHeight="1" x14ac:dyDescent="0.3">
      <c r="B1" s="2"/>
    </row>
    <row r="2" spans="1:13" ht="23.25" customHeight="1" x14ac:dyDescent="0.2">
      <c r="B2" s="5"/>
      <c r="I2" s="6"/>
      <c r="J2" s="6"/>
      <c r="K2" s="6"/>
      <c r="M2" s="7"/>
    </row>
    <row r="3" spans="1:13" ht="11.4" x14ac:dyDescent="0.2"/>
    <row r="4" spans="1:13" s="8" customFormat="1" ht="11.4" x14ac:dyDescent="0.2">
      <c r="A4" s="31"/>
      <c r="B4" s="27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3" s="8" customFormat="1" ht="11.4" x14ac:dyDescent="0.2">
      <c r="A5" s="31"/>
      <c r="B5" s="3"/>
      <c r="C5" s="32"/>
      <c r="D5" s="33"/>
      <c r="E5" s="34"/>
      <c r="F5" s="34"/>
      <c r="G5" s="34"/>
      <c r="H5" s="34"/>
      <c r="I5" s="34"/>
      <c r="J5" s="34"/>
      <c r="K5" s="34"/>
      <c r="L5" s="31"/>
    </row>
    <row r="6" spans="1:13" s="8" customFormat="1" ht="11.4" x14ac:dyDescent="0.2">
      <c r="A6" s="31"/>
      <c r="B6" s="32"/>
      <c r="C6" s="32"/>
      <c r="D6" s="33"/>
      <c r="E6" s="34"/>
      <c r="F6" s="34"/>
      <c r="G6" s="34"/>
      <c r="H6" s="34"/>
      <c r="I6" s="34"/>
      <c r="J6" s="34"/>
      <c r="K6" s="34"/>
      <c r="L6" s="31"/>
    </row>
    <row r="7" spans="1:13" s="8" customFormat="1" ht="11.4" x14ac:dyDescent="0.2">
      <c r="A7" s="31"/>
      <c r="B7" s="218" t="s">
        <v>72</v>
      </c>
      <c r="C7" s="218"/>
      <c r="D7" s="218"/>
      <c r="E7" s="218"/>
      <c r="F7" s="218"/>
      <c r="G7" s="218"/>
      <c r="H7" s="218"/>
      <c r="I7" s="218"/>
      <c r="J7" s="218"/>
      <c r="K7" s="218"/>
      <c r="L7" s="31"/>
    </row>
    <row r="8" spans="1:13" s="8" customFormat="1" ht="11.4" x14ac:dyDescent="0.2">
      <c r="A8" s="31"/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31"/>
    </row>
    <row r="9" spans="1:13" s="8" customFormat="1" ht="11.4" x14ac:dyDescent="0.2">
      <c r="A9" s="31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31"/>
    </row>
    <row r="10" spans="1:13" s="8" customFormat="1" ht="11.4" x14ac:dyDescent="0.2">
      <c r="A10" s="31"/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31"/>
    </row>
    <row r="11" spans="1:13" s="8" customFormat="1" ht="11.4" x14ac:dyDescent="0.2">
      <c r="A11" s="31"/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31"/>
    </row>
    <row r="12" spans="1:13" s="8" customFormat="1" ht="11.4" x14ac:dyDescent="0.2">
      <c r="A12" s="31"/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31"/>
    </row>
    <row r="13" spans="1:13" s="8" customFormat="1" ht="51.75" customHeight="1" x14ac:dyDescent="0.2">
      <c r="A13" s="31"/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31"/>
    </row>
    <row r="14" spans="1:13" s="8" customFormat="1" ht="11.4" x14ac:dyDescent="0.2">
      <c r="A14" s="31"/>
      <c r="B14" s="35"/>
      <c r="C14" s="35"/>
      <c r="D14" s="36"/>
      <c r="E14" s="4"/>
      <c r="F14" s="4"/>
      <c r="G14" s="4"/>
      <c r="H14" s="4"/>
      <c r="I14" s="4"/>
      <c r="J14" s="4"/>
      <c r="K14" s="4"/>
      <c r="L14" s="31"/>
    </row>
    <row r="15" spans="1:13" s="8" customFormat="1" ht="11.4" x14ac:dyDescent="0.2">
      <c r="A15" s="31"/>
      <c r="B15" s="37"/>
      <c r="C15" s="35"/>
      <c r="D15" s="36"/>
      <c r="E15" s="4"/>
      <c r="F15" s="4"/>
      <c r="G15" s="4"/>
      <c r="H15" s="4"/>
      <c r="I15" s="4"/>
      <c r="J15" s="4"/>
      <c r="K15" s="4"/>
      <c r="L15" s="31"/>
    </row>
    <row r="16" spans="1:13" s="8" customFormat="1" ht="13.8" x14ac:dyDescent="0.25">
      <c r="A16" s="31"/>
      <c r="B16" s="38"/>
      <c r="C16" s="35"/>
      <c r="D16" s="36"/>
      <c r="E16" s="4"/>
      <c r="F16" s="4"/>
      <c r="G16" s="4"/>
      <c r="H16" s="4"/>
      <c r="I16" s="4"/>
      <c r="J16" s="4"/>
      <c r="K16" s="4"/>
      <c r="L16" s="31"/>
    </row>
    <row r="17" spans="1:12" s="8" customFormat="1" ht="13.8" x14ac:dyDescent="0.25">
      <c r="A17" s="31"/>
      <c r="B17" s="38"/>
      <c r="C17" s="35"/>
      <c r="D17" s="36"/>
      <c r="E17" s="4"/>
      <c r="F17" s="4"/>
      <c r="G17" s="4"/>
      <c r="H17" s="4"/>
      <c r="I17" s="4"/>
      <c r="J17" s="4"/>
      <c r="K17" s="4"/>
      <c r="L17" s="31"/>
    </row>
    <row r="18" spans="1:12" s="8" customFormat="1" ht="13.8" x14ac:dyDescent="0.25">
      <c r="A18" s="31"/>
      <c r="B18" s="38"/>
      <c r="C18" s="35"/>
      <c r="D18" s="36"/>
      <c r="E18" s="4"/>
      <c r="F18" s="4"/>
      <c r="G18" s="4"/>
      <c r="H18" s="4"/>
      <c r="I18" s="4"/>
      <c r="J18" s="4"/>
      <c r="K18" s="4"/>
      <c r="L18" s="31"/>
    </row>
    <row r="19" spans="1:12" s="8" customFormat="1" ht="11.4" x14ac:dyDescent="0.2">
      <c r="A19" s="31"/>
      <c r="B19" s="35"/>
      <c r="C19" s="35"/>
      <c r="D19" s="36"/>
      <c r="E19" s="4"/>
      <c r="F19" s="4"/>
      <c r="G19" s="4"/>
      <c r="H19" s="4"/>
      <c r="I19" s="4"/>
      <c r="J19" s="4"/>
      <c r="K19" s="4"/>
      <c r="L19" s="31"/>
    </row>
    <row r="20" spans="1:12" s="8" customFormat="1" ht="13.8" x14ac:dyDescent="0.25">
      <c r="A20" s="31"/>
      <c r="B20" s="39"/>
      <c r="C20" s="35"/>
      <c r="D20" s="33"/>
      <c r="E20" s="4"/>
      <c r="F20" s="4"/>
      <c r="G20" s="4"/>
      <c r="H20" s="4"/>
      <c r="I20" s="4"/>
      <c r="J20" s="4"/>
      <c r="K20" s="4"/>
      <c r="L20" s="31"/>
    </row>
    <row r="21" spans="1:12" ht="11.4" x14ac:dyDescent="0.2"/>
    <row r="22" spans="1:12" s="8" customFormat="1" ht="11.4" x14ac:dyDescent="0.2">
      <c r="A22" s="31"/>
      <c r="B22" s="27"/>
      <c r="C22" s="31"/>
      <c r="D22" s="31"/>
      <c r="E22" s="31"/>
      <c r="F22" s="31"/>
      <c r="G22" s="31"/>
      <c r="H22" s="31"/>
      <c r="I22" s="31"/>
      <c r="J22" s="31"/>
      <c r="K22" s="31"/>
      <c r="L22" s="31"/>
    </row>
    <row r="23" spans="1:12" s="8" customFormat="1" ht="9.75" customHeight="1" x14ac:dyDescent="0.2">
      <c r="A23" s="31"/>
      <c r="B23" s="40"/>
      <c r="C23" s="34"/>
      <c r="D23" s="34"/>
      <c r="E23" s="34"/>
      <c r="F23" s="34"/>
      <c r="G23" s="34"/>
      <c r="H23" s="34"/>
      <c r="I23" s="34"/>
      <c r="J23" s="34"/>
      <c r="K23" s="34"/>
      <c r="L23" s="31"/>
    </row>
    <row r="24" spans="1:12" s="8" customFormat="1" ht="11.4" x14ac:dyDescent="0.2">
      <c r="A24" s="31"/>
      <c r="B24" s="41"/>
      <c r="C24" s="32"/>
      <c r="D24" s="42"/>
      <c r="E24" s="34"/>
      <c r="F24" s="34"/>
      <c r="G24" s="34"/>
      <c r="H24" s="34"/>
      <c r="I24" s="34"/>
      <c r="J24" s="34"/>
      <c r="K24" s="34"/>
      <c r="L24" s="31"/>
    </row>
    <row r="25" spans="1:12" s="8" customFormat="1" ht="13.8" x14ac:dyDescent="0.25">
      <c r="A25" s="31"/>
      <c r="B25" s="41"/>
      <c r="C25" s="35"/>
      <c r="D25" s="42"/>
      <c r="E25" s="34"/>
      <c r="F25" s="39"/>
      <c r="G25" s="34"/>
      <c r="H25" s="34"/>
      <c r="I25" s="34"/>
      <c r="J25" s="34"/>
      <c r="K25" s="34"/>
      <c r="L25" s="31"/>
    </row>
    <row r="26" spans="1:12" s="8" customFormat="1" ht="11.4" x14ac:dyDescent="0.2">
      <c r="A26" s="31"/>
      <c r="B26" s="41"/>
      <c r="C26" s="34"/>
      <c r="D26" s="42"/>
      <c r="E26" s="34"/>
      <c r="F26" s="34"/>
      <c r="G26" s="34"/>
      <c r="H26" s="34"/>
      <c r="I26" s="34"/>
      <c r="J26" s="34"/>
      <c r="K26" s="34"/>
      <c r="L26" s="31"/>
    </row>
    <row r="27" spans="1:12" s="8" customFormat="1" ht="11.4" x14ac:dyDescent="0.2">
      <c r="A27" s="31"/>
      <c r="B27" s="43"/>
      <c r="C27" s="34"/>
      <c r="D27" s="42"/>
      <c r="E27" s="34"/>
      <c r="F27" s="34"/>
      <c r="G27" s="34"/>
      <c r="H27" s="34"/>
      <c r="I27" s="34"/>
      <c r="J27" s="34"/>
      <c r="K27" s="34"/>
      <c r="L27" s="31"/>
    </row>
    <row r="28" spans="1:12" s="8" customFormat="1" ht="11.4" x14ac:dyDescent="0.2">
      <c r="A28" s="31"/>
      <c r="B28" s="41"/>
      <c r="C28" s="32"/>
      <c r="D28" s="42"/>
      <c r="E28" s="34"/>
      <c r="F28" s="34"/>
      <c r="G28" s="34"/>
      <c r="H28" s="34"/>
      <c r="I28" s="34"/>
      <c r="J28" s="34"/>
      <c r="K28" s="34"/>
      <c r="L28" s="31"/>
    </row>
    <row r="29" spans="1:12" s="8" customFormat="1" ht="13.8" x14ac:dyDescent="0.25">
      <c r="A29" s="31"/>
      <c r="B29" s="41"/>
      <c r="C29" s="35"/>
      <c r="D29" s="42"/>
      <c r="E29" s="34"/>
      <c r="F29" s="39"/>
      <c r="G29" s="34"/>
      <c r="H29" s="34"/>
      <c r="I29" s="34"/>
      <c r="J29" s="34"/>
      <c r="K29" s="34"/>
      <c r="L29" s="31"/>
    </row>
    <row r="30" spans="1:12" s="8" customFormat="1" ht="11.4" x14ac:dyDescent="0.2">
      <c r="A30" s="31"/>
      <c r="B30" s="41"/>
      <c r="C30" s="34"/>
      <c r="D30" s="42"/>
      <c r="E30" s="34"/>
      <c r="F30" s="34"/>
      <c r="G30" s="34"/>
      <c r="H30" s="34"/>
      <c r="I30" s="34"/>
      <c r="J30" s="34"/>
      <c r="K30" s="34"/>
      <c r="L30" s="31"/>
    </row>
    <row r="31" spans="1:12" s="8" customFormat="1" ht="11.4" x14ac:dyDescent="0.2">
      <c r="A31" s="31"/>
      <c r="B31" s="43"/>
      <c r="C31" s="34"/>
      <c r="D31" s="42"/>
      <c r="E31" s="34"/>
      <c r="F31" s="34"/>
      <c r="G31" s="34"/>
      <c r="H31" s="34"/>
      <c r="I31" s="34"/>
      <c r="J31" s="34"/>
      <c r="K31" s="34"/>
      <c r="L31" s="31"/>
    </row>
    <row r="32" spans="1:12" s="8" customFormat="1" ht="11.4" x14ac:dyDescent="0.2">
      <c r="A32" s="31"/>
      <c r="B32" s="41"/>
      <c r="C32" s="32"/>
      <c r="D32" s="42"/>
      <c r="E32" s="34"/>
      <c r="F32" s="34"/>
      <c r="G32" s="34"/>
      <c r="H32" s="34"/>
      <c r="I32" s="34"/>
      <c r="J32" s="34"/>
      <c r="K32" s="34"/>
      <c r="L32" s="31"/>
    </row>
    <row r="33" spans="1:12" s="8" customFormat="1" ht="13.8" x14ac:dyDescent="0.25">
      <c r="A33" s="31"/>
      <c r="B33" s="31" t="s">
        <v>73</v>
      </c>
      <c r="C33" s="35"/>
      <c r="D33" s="42"/>
      <c r="E33" s="34"/>
      <c r="F33" s="39"/>
      <c r="G33" s="34"/>
      <c r="H33" s="34"/>
      <c r="I33" s="34"/>
      <c r="J33" s="34"/>
      <c r="K33" s="34"/>
      <c r="L33" s="31"/>
    </row>
    <row r="34" spans="1:12" s="8" customFormat="1" ht="11.4" x14ac:dyDescent="0.2">
      <c r="A34" s="31"/>
      <c r="B34" s="31" t="s">
        <v>0</v>
      </c>
      <c r="C34" s="34"/>
      <c r="D34" s="42"/>
      <c r="E34" s="34"/>
      <c r="F34" s="34"/>
      <c r="G34" s="34"/>
      <c r="H34" s="34"/>
      <c r="I34" s="34"/>
      <c r="J34" s="34"/>
      <c r="K34" s="34"/>
      <c r="L34" s="31"/>
    </row>
    <row r="35" spans="1:12" s="8" customFormat="1" ht="11.4" x14ac:dyDescent="0.2">
      <c r="A35" s="31"/>
      <c r="B35" s="44" t="s">
        <v>1</v>
      </c>
      <c r="C35" s="34"/>
      <c r="D35" s="42"/>
      <c r="E35" s="34"/>
      <c r="F35" s="34"/>
      <c r="G35" s="34"/>
      <c r="H35" s="34"/>
      <c r="I35" s="34"/>
      <c r="J35" s="34"/>
      <c r="K35" s="34"/>
      <c r="L35" s="31"/>
    </row>
    <row r="36" spans="1:12" s="8" customFormat="1" ht="11.4" x14ac:dyDescent="0.2">
      <c r="A36" s="31"/>
      <c r="B36" s="41"/>
      <c r="C36" s="32"/>
      <c r="D36" s="42"/>
      <c r="E36" s="34"/>
      <c r="F36" s="34"/>
      <c r="G36" s="34"/>
      <c r="H36" s="34"/>
      <c r="I36" s="34"/>
      <c r="J36" s="34"/>
      <c r="K36" s="34"/>
      <c r="L36" s="45"/>
    </row>
    <row r="37" spans="1:12" s="8" customFormat="1" ht="13.8" x14ac:dyDescent="0.25">
      <c r="A37" s="31"/>
      <c r="B37" s="41"/>
      <c r="C37" s="35"/>
      <c r="D37" s="42"/>
      <c r="E37" s="34"/>
      <c r="F37" s="39"/>
      <c r="G37" s="34"/>
      <c r="H37" s="34"/>
      <c r="I37" s="34"/>
      <c r="J37" s="34"/>
      <c r="K37" s="34"/>
      <c r="L37" s="31"/>
    </row>
    <row r="38" spans="1:12" s="8" customFormat="1" ht="11.4" x14ac:dyDescent="0.2">
      <c r="A38" s="31"/>
      <c r="B38" s="41"/>
      <c r="C38" s="34"/>
      <c r="D38" s="42"/>
      <c r="E38" s="34"/>
      <c r="F38" s="34"/>
      <c r="G38" s="34"/>
      <c r="H38" s="34"/>
      <c r="I38" s="34"/>
      <c r="J38" s="34"/>
      <c r="K38" s="34"/>
      <c r="L38" s="31"/>
    </row>
    <row r="39" spans="1:12" s="8" customFormat="1" ht="11.4" x14ac:dyDescent="0.2">
      <c r="A39" s="31"/>
      <c r="B39" s="43"/>
      <c r="C39" s="34"/>
      <c r="D39" s="42"/>
      <c r="E39" s="34"/>
      <c r="F39" s="34"/>
      <c r="G39" s="34"/>
      <c r="H39" s="34"/>
      <c r="I39" s="34"/>
      <c r="J39" s="34"/>
      <c r="K39" s="34"/>
      <c r="L39" s="31"/>
    </row>
    <row r="40" spans="1:12" s="8" customFormat="1" ht="11.4" x14ac:dyDescent="0.2">
      <c r="A40" s="31"/>
      <c r="B40" s="41"/>
      <c r="C40" s="32"/>
      <c r="D40" s="42"/>
      <c r="E40" s="34"/>
      <c r="F40" s="34"/>
      <c r="G40" s="34"/>
      <c r="H40" s="34"/>
      <c r="I40" s="34"/>
      <c r="J40" s="34"/>
      <c r="K40" s="34"/>
      <c r="L40" s="31"/>
    </row>
    <row r="41" spans="1:12" s="8" customFormat="1" ht="13.8" x14ac:dyDescent="0.25">
      <c r="A41" s="31"/>
      <c r="B41" s="41"/>
      <c r="C41" s="35"/>
      <c r="D41" s="42"/>
      <c r="E41" s="34"/>
      <c r="F41" s="39"/>
      <c r="G41" s="34"/>
      <c r="H41" s="34"/>
      <c r="I41" s="34"/>
      <c r="J41" s="34"/>
      <c r="K41" s="34"/>
      <c r="L41" s="31"/>
    </row>
    <row r="42" spans="1:12" s="8" customFormat="1" ht="11.4" x14ac:dyDescent="0.2">
      <c r="A42" s="31"/>
      <c r="B42" s="41"/>
      <c r="C42" s="34"/>
      <c r="D42" s="42"/>
      <c r="E42" s="34"/>
      <c r="F42" s="34"/>
      <c r="G42" s="34"/>
      <c r="H42" s="34"/>
      <c r="I42" s="34"/>
      <c r="J42" s="34"/>
      <c r="K42" s="34"/>
      <c r="L42" s="31"/>
    </row>
    <row r="43" spans="1:12" s="8" customFormat="1" ht="11.4" x14ac:dyDescent="0.2">
      <c r="A43" s="31"/>
      <c r="B43" s="40"/>
      <c r="C43" s="34"/>
      <c r="D43" s="42"/>
      <c r="E43" s="34"/>
      <c r="F43" s="34"/>
      <c r="G43" s="34"/>
      <c r="H43" s="34"/>
      <c r="I43" s="34"/>
      <c r="J43" s="34"/>
      <c r="K43" s="34"/>
      <c r="L43" s="31"/>
    </row>
    <row r="44" spans="1:12" ht="11.4" x14ac:dyDescent="0.2">
      <c r="B44" s="41"/>
      <c r="C44" s="32"/>
      <c r="D44" s="42"/>
      <c r="E44" s="34"/>
      <c r="F44" s="34"/>
      <c r="G44" s="34"/>
      <c r="H44" s="34"/>
      <c r="I44" s="34"/>
      <c r="J44" s="34"/>
      <c r="K44" s="34"/>
    </row>
    <row r="45" spans="1:12" ht="13.8" x14ac:dyDescent="0.25">
      <c r="B45" s="41"/>
      <c r="C45" s="35"/>
      <c r="D45" s="42"/>
      <c r="F45" s="39"/>
    </row>
    <row r="46" spans="1:12" ht="11.4" hidden="1" x14ac:dyDescent="0.2">
      <c r="B46" s="41"/>
      <c r="C46" s="34"/>
      <c r="D46" s="42"/>
      <c r="E46" s="45"/>
      <c r="F46" s="45"/>
    </row>
    <row r="47" spans="1:12" ht="13.8" hidden="1" x14ac:dyDescent="0.25">
      <c r="B47" s="39"/>
      <c r="C47" s="35"/>
      <c r="D47" s="46"/>
      <c r="E47" s="45"/>
      <c r="F47" s="45"/>
    </row>
    <row r="48" spans="1:12" ht="11.4" hidden="1" x14ac:dyDescent="0.2">
      <c r="B48" s="32"/>
      <c r="C48" s="35"/>
    </row>
    <row r="49" spans="2:3" s="4" customFormat="1" ht="11.4" hidden="1" x14ac:dyDescent="0.2"/>
    <row r="50" spans="2:3" s="4" customFormat="1" ht="11.4" hidden="1" x14ac:dyDescent="0.2">
      <c r="B50" s="47"/>
      <c r="C50" s="48"/>
    </row>
    <row r="51" spans="2:3" s="4" customFormat="1" ht="11.4" hidden="1" x14ac:dyDescent="0.2">
      <c r="B51" s="45"/>
    </row>
    <row r="52" spans="2:3" s="4" customFormat="1" ht="11.4" hidden="1" x14ac:dyDescent="0.2">
      <c r="B52" s="45"/>
    </row>
    <row r="53" spans="2:3" s="4" customFormat="1" ht="11.4" hidden="1" x14ac:dyDescent="0.2"/>
    <row r="54" spans="2:3" s="4" customFormat="1" ht="11.4" hidden="1" x14ac:dyDescent="0.2"/>
    <row r="55" spans="2:3" s="4" customFormat="1" ht="11.4" hidden="1" x14ac:dyDescent="0.2"/>
    <row r="56" spans="2:3" s="4" customFormat="1" ht="11.4" hidden="1" x14ac:dyDescent="0.2"/>
    <row r="57" spans="2:3" s="4" customFormat="1" ht="11.4" hidden="1" x14ac:dyDescent="0.2"/>
    <row r="58" spans="2:3" s="4" customFormat="1" ht="11.4" hidden="1" x14ac:dyDescent="0.2"/>
    <row r="59" spans="2:3" s="4" customFormat="1" ht="11.4" hidden="1" x14ac:dyDescent="0.2"/>
    <row r="60" spans="2:3" s="4" customFormat="1" ht="11.4" hidden="1" x14ac:dyDescent="0.2"/>
    <row r="61" spans="2:3" s="4" customFormat="1" ht="11.4" hidden="1" x14ac:dyDescent="0.2"/>
    <row r="62" spans="2:3" s="4" customFormat="1" ht="11.4" hidden="1" x14ac:dyDescent="0.2"/>
    <row r="63" spans="2:3" s="4" customFormat="1" ht="11.4" hidden="1" x14ac:dyDescent="0.2"/>
    <row r="64" spans="2:3" s="4" customFormat="1" ht="11.4" hidden="1" x14ac:dyDescent="0.2"/>
    <row r="65" s="4" customFormat="1" ht="11.4" hidden="1" x14ac:dyDescent="0.2"/>
    <row r="66" s="4" customFormat="1" ht="11.4" hidden="1" x14ac:dyDescent="0.2"/>
    <row r="67" s="4" customFormat="1" ht="11.4" hidden="1" x14ac:dyDescent="0.2"/>
    <row r="68" s="4" customFormat="1" ht="11.4" hidden="1" x14ac:dyDescent="0.2"/>
    <row r="69" s="4" customFormat="1" ht="11.4" hidden="1" x14ac:dyDescent="0.2"/>
    <row r="70" s="4" customFormat="1" ht="11.4" hidden="1" x14ac:dyDescent="0.2"/>
    <row r="71" ht="11.25" hidden="1" customHeight="1" x14ac:dyDescent="0.2"/>
    <row r="72" ht="11.25" hidden="1" customHeight="1" x14ac:dyDescent="0.2"/>
    <row r="73" ht="11.25" hidden="1" customHeight="1" x14ac:dyDescent="0.2"/>
    <row r="74" ht="11.25" hidden="1" customHeight="1" x14ac:dyDescent="0.2"/>
    <row r="75" ht="11.25" hidden="1" customHeight="1" x14ac:dyDescent="0.2"/>
    <row r="76" ht="11.25" hidden="1" customHeight="1" x14ac:dyDescent="0.2"/>
  </sheetData>
  <mergeCells count="1">
    <mergeCell ref="B7:K1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showGridLines="0" workbookViewId="0">
      <selection activeCell="E22" sqref="E22"/>
    </sheetView>
  </sheetViews>
  <sheetFormatPr defaultColWidth="0" defaultRowHeight="0" customHeight="1" zeroHeight="1" x14ac:dyDescent="0.2"/>
  <cols>
    <col min="1" max="1" width="2.5546875" style="1" customWidth="1"/>
    <col min="2" max="2" width="51.88671875" style="1" customWidth="1"/>
    <col min="3" max="3" width="7.6640625" style="1" customWidth="1"/>
    <col min="4" max="4" width="15" style="1" customWidth="1"/>
    <col min="5" max="6" width="20.6640625" style="1" customWidth="1"/>
    <col min="7" max="7" width="15.109375" style="1" bestFit="1" customWidth="1"/>
    <col min="8" max="8" width="12.88671875" style="1" bestFit="1" customWidth="1"/>
    <col min="9" max="9" width="15.109375" style="1" customWidth="1"/>
    <col min="10" max="10" width="16.33203125" style="1" customWidth="1"/>
    <col min="11" max="11" width="11.109375" style="1" customWidth="1"/>
    <col min="12" max="16" width="0" style="1" hidden="1" customWidth="1"/>
    <col min="17" max="16384" width="0" style="1" hidden="1"/>
  </cols>
  <sheetData>
    <row r="1" spans="2:12" ht="19.5" customHeight="1" x14ac:dyDescent="0.3">
      <c r="B1" s="2" t="s">
        <v>2</v>
      </c>
      <c r="C1" s="3"/>
      <c r="D1" s="4"/>
      <c r="E1" s="4"/>
      <c r="F1" s="4"/>
      <c r="G1" s="4"/>
      <c r="H1" s="4"/>
      <c r="I1" s="4"/>
      <c r="J1" s="4"/>
    </row>
    <row r="2" spans="2:12" ht="23.25" customHeight="1" x14ac:dyDescent="0.2">
      <c r="B2" s="28" t="s">
        <v>74</v>
      </c>
      <c r="C2" s="4"/>
      <c r="D2" s="4"/>
      <c r="E2" s="4"/>
      <c r="F2" s="4"/>
      <c r="G2" s="4"/>
      <c r="H2" s="6"/>
      <c r="I2" s="6"/>
      <c r="J2" s="6" t="s">
        <v>3</v>
      </c>
      <c r="L2" s="7"/>
    </row>
    <row r="3" spans="2:12" ht="11.4" x14ac:dyDescent="0.2"/>
    <row r="4" spans="2:12" s="8" customFormat="1" ht="11.4" x14ac:dyDescent="0.2">
      <c r="B4" s="89" t="s">
        <v>4</v>
      </c>
      <c r="C4" s="90"/>
      <c r="D4" s="90"/>
      <c r="E4" s="90"/>
      <c r="F4" s="90"/>
      <c r="G4" s="90"/>
      <c r="H4" s="90"/>
      <c r="I4" s="90"/>
      <c r="J4" s="90"/>
    </row>
    <row r="5" spans="2:12" ht="11.4" x14ac:dyDescent="0.2">
      <c r="B5" s="1" t="s">
        <v>75</v>
      </c>
      <c r="D5" s="29" t="s">
        <v>88</v>
      </c>
      <c r="F5" s="7"/>
      <c r="G5" s="7"/>
      <c r="H5" s="7"/>
      <c r="I5" s="7"/>
    </row>
    <row r="6" spans="2:12" ht="11.4" x14ac:dyDescent="0.2">
      <c r="B6" s="1" t="s">
        <v>76</v>
      </c>
      <c r="D6" s="29" t="s">
        <v>77</v>
      </c>
      <c r="F6" s="7"/>
      <c r="G6" s="7"/>
      <c r="H6" s="7"/>
      <c r="I6" s="7"/>
    </row>
    <row r="7" spans="2:12" ht="11.4" x14ac:dyDescent="0.2">
      <c r="D7" s="29"/>
      <c r="F7" s="7"/>
      <c r="G7" s="7"/>
      <c r="H7" s="7"/>
      <c r="I7" s="7"/>
    </row>
    <row r="8" spans="2:12" ht="11.4" x14ac:dyDescent="0.2">
      <c r="B8" s="1" t="s">
        <v>89</v>
      </c>
      <c r="D8" s="66">
        <v>43862</v>
      </c>
      <c r="F8" s="7"/>
      <c r="G8" s="7"/>
      <c r="H8" s="7"/>
      <c r="I8" s="7"/>
    </row>
    <row r="9" spans="2:12" ht="11.4" x14ac:dyDescent="0.2">
      <c r="B9" s="1" t="s">
        <v>90</v>
      </c>
      <c r="D9" s="66">
        <v>44013</v>
      </c>
      <c r="F9" s="7"/>
      <c r="G9" s="7"/>
      <c r="H9" s="7"/>
      <c r="I9" s="7"/>
    </row>
    <row r="10" spans="2:12" ht="11.4" x14ac:dyDescent="0.2">
      <c r="B10" s="1" t="s">
        <v>91</v>
      </c>
      <c r="D10" s="67">
        <f>(D9-D8)/7</f>
        <v>21.571428571428573</v>
      </c>
      <c r="F10" s="7"/>
      <c r="G10" s="7"/>
      <c r="H10" s="7"/>
      <c r="I10" s="7"/>
    </row>
    <row r="11" spans="2:12" ht="11.4" x14ac:dyDescent="0.2">
      <c r="D11" s="29"/>
      <c r="F11" s="7"/>
      <c r="G11" s="7"/>
      <c r="H11" s="7"/>
      <c r="I11" s="7"/>
    </row>
    <row r="12" spans="2:12" ht="11.4" x14ac:dyDescent="0.2">
      <c r="B12" s="1" t="s">
        <v>5</v>
      </c>
      <c r="D12" s="66">
        <v>44044</v>
      </c>
      <c r="F12" s="7"/>
      <c r="G12" s="7"/>
      <c r="H12" s="7"/>
      <c r="I12" s="7"/>
    </row>
    <row r="13" spans="2:12" ht="11.4" x14ac:dyDescent="0.2">
      <c r="B13" s="1" t="s">
        <v>6</v>
      </c>
      <c r="D13" s="66">
        <v>44926</v>
      </c>
      <c r="F13" s="7"/>
      <c r="G13" s="7"/>
      <c r="H13" s="7"/>
      <c r="I13" s="7"/>
    </row>
    <row r="14" spans="2:12" ht="11.4" x14ac:dyDescent="0.2">
      <c r="B14" s="1" t="s">
        <v>7</v>
      </c>
      <c r="D14" s="67">
        <f>(D13-D12)/7</f>
        <v>126</v>
      </c>
      <c r="F14" s="7"/>
      <c r="G14" s="7"/>
      <c r="H14" s="7"/>
      <c r="I14" s="7"/>
    </row>
    <row r="15" spans="2:12" ht="11.4" x14ac:dyDescent="0.2">
      <c r="B15" s="1" t="s">
        <v>100</v>
      </c>
      <c r="D15" s="67">
        <v>40</v>
      </c>
      <c r="E15" s="51"/>
      <c r="F15" s="51"/>
      <c r="G15" s="7"/>
      <c r="H15" s="7"/>
      <c r="I15" s="7"/>
    </row>
    <row r="16" spans="2:12" ht="11.4" x14ac:dyDescent="0.2">
      <c r="B16" s="1" t="s">
        <v>8</v>
      </c>
      <c r="D16" s="67">
        <v>52</v>
      </c>
      <c r="E16" s="51"/>
      <c r="F16" s="51"/>
      <c r="G16" s="7"/>
      <c r="H16" s="7"/>
      <c r="I16" s="7"/>
    </row>
    <row r="17" spans="1:16" ht="11.4" x14ac:dyDescent="0.2">
      <c r="D17" s="10"/>
      <c r="E17" s="7"/>
      <c r="F17" s="7"/>
      <c r="G17" s="7"/>
      <c r="H17" s="7"/>
      <c r="I17" s="7"/>
    </row>
    <row r="18" spans="1:16" s="8" customFormat="1" ht="11.4" x14ac:dyDescent="0.2">
      <c r="B18" s="89" t="s">
        <v>9</v>
      </c>
      <c r="C18" s="90"/>
      <c r="D18" s="90"/>
      <c r="E18" s="90"/>
      <c r="F18" s="90"/>
      <c r="G18" s="90"/>
      <c r="H18" s="90"/>
      <c r="I18" s="90"/>
      <c r="J18" s="90"/>
    </row>
    <row r="19" spans="1:16" s="8" customFormat="1" ht="11.4" x14ac:dyDescent="0.2">
      <c r="B19" s="89"/>
      <c r="C19" s="90"/>
      <c r="D19" s="90"/>
      <c r="E19" s="89" t="s">
        <v>10</v>
      </c>
      <c r="F19" s="90"/>
      <c r="G19" s="90"/>
      <c r="H19" s="90"/>
      <c r="I19" s="90"/>
      <c r="J19" s="90"/>
    </row>
    <row r="20" spans="1:16" s="16" customFormat="1" ht="13.5" customHeight="1" x14ac:dyDescent="0.2">
      <c r="A20" s="11"/>
      <c r="B20" s="17" t="s">
        <v>110</v>
      </c>
      <c r="C20" s="17"/>
      <c r="D20" s="68"/>
      <c r="E20" s="68">
        <v>20</v>
      </c>
      <c r="F20" s="18"/>
      <c r="G20" s="18"/>
      <c r="H20" s="18"/>
      <c r="I20" s="18"/>
      <c r="J20" s="17"/>
      <c r="K20" s="15"/>
      <c r="L20" s="15"/>
      <c r="M20" s="15"/>
      <c r="N20" s="15"/>
      <c r="O20" s="15"/>
      <c r="P20" s="15"/>
    </row>
    <row r="21" spans="1:16" s="16" customFormat="1" ht="13.5" customHeight="1" x14ac:dyDescent="0.2">
      <c r="A21" s="11"/>
      <c r="B21" s="17" t="s">
        <v>111</v>
      </c>
      <c r="C21" s="17"/>
      <c r="D21" s="11"/>
      <c r="E21" s="211">
        <v>20</v>
      </c>
      <c r="F21" s="18"/>
      <c r="G21" s="18"/>
      <c r="H21" s="18"/>
      <c r="I21" s="18"/>
      <c r="J21" s="17"/>
      <c r="K21" s="15"/>
      <c r="L21" s="15"/>
      <c r="M21" s="15"/>
      <c r="N21" s="15"/>
      <c r="O21" s="15"/>
      <c r="P21" s="15"/>
    </row>
    <row r="22" spans="1:16" s="16" customFormat="1" ht="13.5" customHeight="1" x14ac:dyDescent="0.2">
      <c r="A22" s="11"/>
      <c r="B22" s="12" t="s">
        <v>112</v>
      </c>
      <c r="C22" s="12"/>
      <c r="D22" s="13"/>
      <c r="E22" s="13">
        <v>22</v>
      </c>
      <c r="F22" s="14"/>
      <c r="G22" s="14"/>
      <c r="H22" s="14"/>
      <c r="I22" s="14"/>
      <c r="J22" s="12"/>
      <c r="K22" s="15"/>
      <c r="L22" s="15"/>
      <c r="M22" s="15"/>
      <c r="N22" s="15"/>
      <c r="O22" s="15"/>
      <c r="P22" s="15"/>
    </row>
    <row r="23" spans="1:16" s="16" customFormat="1" ht="13.5" customHeight="1" x14ac:dyDescent="0.2">
      <c r="A23" s="11"/>
      <c r="B23" s="11" t="s">
        <v>11</v>
      </c>
      <c r="C23" s="11"/>
      <c r="D23" s="126"/>
      <c r="E23" s="126">
        <f>AVERAGE(E20:E22)</f>
        <v>20.666666666666668</v>
      </c>
      <c r="F23" s="19"/>
      <c r="G23" s="19"/>
      <c r="H23" s="19"/>
      <c r="I23" s="19"/>
      <c r="J23" s="11"/>
      <c r="K23" s="15"/>
      <c r="L23" s="15"/>
      <c r="M23" s="15"/>
      <c r="N23" s="15"/>
      <c r="O23" s="15"/>
      <c r="P23" s="15"/>
    </row>
    <row r="24" spans="1:16" s="16" customFormat="1" ht="13.5" customHeight="1" x14ac:dyDescent="0.2">
      <c r="A24" s="11"/>
      <c r="B24" s="17"/>
      <c r="C24" s="17"/>
      <c r="D24" s="18"/>
      <c r="E24" s="18"/>
      <c r="F24" s="18"/>
      <c r="G24" s="18"/>
      <c r="H24" s="18"/>
      <c r="I24" s="18"/>
      <c r="J24" s="17"/>
      <c r="K24" s="15"/>
      <c r="L24" s="15"/>
      <c r="M24" s="15"/>
      <c r="N24" s="15"/>
      <c r="O24" s="15"/>
      <c r="P24" s="15"/>
    </row>
    <row r="25" spans="1:16" s="16" customFormat="1" ht="13.5" customHeight="1" x14ac:dyDescent="0.2">
      <c r="A25" s="11"/>
      <c r="B25" s="94" t="s">
        <v>12</v>
      </c>
      <c r="C25" s="95"/>
      <c r="D25" s="96"/>
      <c r="E25" s="96"/>
      <c r="F25" s="96"/>
      <c r="G25" s="96"/>
      <c r="H25" s="96"/>
      <c r="I25" s="96"/>
      <c r="J25" s="95"/>
      <c r="K25" s="15"/>
      <c r="L25" s="15"/>
      <c r="M25" s="15"/>
      <c r="N25" s="15"/>
      <c r="O25" s="15"/>
      <c r="P25" s="15"/>
    </row>
    <row r="26" spans="1:16" s="16" customFormat="1" ht="22.8" x14ac:dyDescent="0.2">
      <c r="A26" s="11"/>
      <c r="B26" s="70"/>
      <c r="C26" s="70"/>
      <c r="D26" s="76" t="s">
        <v>36</v>
      </c>
      <c r="E26" s="76" t="s">
        <v>78</v>
      </c>
      <c r="F26" s="76" t="s">
        <v>79</v>
      </c>
      <c r="G26" s="77" t="s">
        <v>80</v>
      </c>
      <c r="H26" s="76"/>
      <c r="I26" s="78"/>
      <c r="J26" s="76" t="s">
        <v>13</v>
      </c>
      <c r="K26" s="15"/>
      <c r="L26" s="15"/>
      <c r="M26" s="15"/>
      <c r="N26" s="15"/>
      <c r="O26" s="15"/>
      <c r="P26" s="15"/>
    </row>
    <row r="27" spans="1:16" s="16" customFormat="1" ht="11.4" x14ac:dyDescent="0.2">
      <c r="A27" s="11"/>
      <c r="B27" s="17" t="s">
        <v>110</v>
      </c>
      <c r="C27" s="22"/>
      <c r="D27" s="72">
        <v>1</v>
      </c>
      <c r="E27" s="72">
        <v>2</v>
      </c>
      <c r="F27" s="72">
        <v>1</v>
      </c>
      <c r="G27" s="72">
        <v>1</v>
      </c>
      <c r="H27" s="72"/>
      <c r="I27" s="79"/>
      <c r="J27" s="72">
        <f>SUM(D27:I27)</f>
        <v>5</v>
      </c>
    </row>
    <row r="28" spans="1:16" ht="11.4" x14ac:dyDescent="0.2">
      <c r="B28" s="17" t="s">
        <v>111</v>
      </c>
      <c r="C28" s="22"/>
      <c r="D28" s="73">
        <v>1</v>
      </c>
      <c r="E28" s="72">
        <v>1</v>
      </c>
      <c r="F28" s="74">
        <v>11</v>
      </c>
      <c r="G28" s="72">
        <v>1</v>
      </c>
      <c r="H28" s="72"/>
      <c r="I28" s="79"/>
      <c r="J28" s="72">
        <f>SUM(D28:I28)</f>
        <v>14</v>
      </c>
    </row>
    <row r="29" spans="1:16" s="21" customFormat="1" ht="11.4" x14ac:dyDescent="0.2">
      <c r="B29" s="12" t="s">
        <v>112</v>
      </c>
      <c r="C29" s="54"/>
      <c r="D29" s="71">
        <v>1</v>
      </c>
      <c r="E29" s="75">
        <v>1</v>
      </c>
      <c r="F29" s="75">
        <v>4</v>
      </c>
      <c r="G29" s="75">
        <v>1</v>
      </c>
      <c r="H29" s="75"/>
      <c r="I29" s="80"/>
      <c r="J29" s="81">
        <f>SUM(D29:I29)</f>
        <v>7</v>
      </c>
    </row>
    <row r="30" spans="1:16" s="22" customFormat="1" ht="11.4" x14ac:dyDescent="0.2">
      <c r="D30" s="72"/>
      <c r="E30" s="72"/>
      <c r="F30" s="72"/>
      <c r="G30" s="72"/>
      <c r="H30" s="72"/>
      <c r="I30" s="83"/>
      <c r="J30" s="82"/>
    </row>
    <row r="31" spans="1:16" s="22" customFormat="1" ht="11.4" x14ac:dyDescent="0.2">
      <c r="D31" s="72"/>
      <c r="E31" s="72"/>
      <c r="F31" s="72"/>
      <c r="G31" s="72"/>
      <c r="H31" s="72"/>
      <c r="I31" s="72"/>
    </row>
    <row r="32" spans="1:16" ht="11.4" x14ac:dyDescent="0.2">
      <c r="D32" s="154"/>
      <c r="E32" s="25"/>
      <c r="F32" s="25"/>
      <c r="G32" s="25"/>
      <c r="H32" s="25"/>
      <c r="I32" s="25"/>
    </row>
    <row r="33" spans="2:9" ht="11.4" x14ac:dyDescent="0.2">
      <c r="B33" s="17"/>
      <c r="C33" s="17"/>
      <c r="D33" s="155"/>
      <c r="E33" s="25"/>
      <c r="F33" s="25"/>
      <c r="G33" s="25"/>
      <c r="H33" s="25"/>
      <c r="I33" s="25"/>
    </row>
    <row r="34" spans="2:9" ht="11.4" x14ac:dyDescent="0.2">
      <c r="D34" s="156"/>
    </row>
    <row r="35" spans="2:9" ht="11.4" x14ac:dyDescent="0.2"/>
    <row r="36" spans="2:9" ht="11.4" x14ac:dyDescent="0.2"/>
    <row r="37" spans="2:9" ht="11.4" hidden="1" x14ac:dyDescent="0.2"/>
    <row r="38" spans="2:9" ht="11.4" hidden="1" x14ac:dyDescent="0.2"/>
    <row r="39" spans="2:9" ht="11.4" hidden="1" x14ac:dyDescent="0.2"/>
    <row r="40" spans="2:9" ht="11.4" hidden="1" x14ac:dyDescent="0.2"/>
    <row r="41" spans="2:9" ht="11.4" hidden="1" x14ac:dyDescent="0.2"/>
    <row r="42" spans="2:9" ht="11.4" hidden="1" x14ac:dyDescent="0.2"/>
    <row r="43" spans="2:9" ht="11.4" hidden="1" x14ac:dyDescent="0.2"/>
    <row r="44" spans="2:9" ht="11.4" hidden="1" x14ac:dyDescent="0.2"/>
    <row r="45" spans="2:9" ht="11.4" hidden="1" x14ac:dyDescent="0.2"/>
    <row r="46" spans="2:9" ht="11.4" hidden="1" x14ac:dyDescent="0.2"/>
    <row r="47" spans="2:9" ht="11.4" hidden="1" x14ac:dyDescent="0.2"/>
    <row r="48" spans="2:9" ht="11.4" hidden="1" x14ac:dyDescent="0.2"/>
    <row r="49" ht="11.4" hidden="1" x14ac:dyDescent="0.2"/>
    <row r="50" ht="11.4" hidden="1" x14ac:dyDescent="0.2"/>
    <row r="51" ht="11.4" hidden="1" x14ac:dyDescent="0.2"/>
    <row r="52" ht="11.4" hidden="1" x14ac:dyDescent="0.2"/>
    <row r="53" ht="11.4" hidden="1" x14ac:dyDescent="0.2"/>
    <row r="54" ht="11.4" hidden="1" x14ac:dyDescent="0.2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workbookViewId="0">
      <selection activeCell="D6" sqref="D6"/>
    </sheetView>
  </sheetViews>
  <sheetFormatPr defaultColWidth="0" defaultRowHeight="0" customHeight="1" zeroHeight="1" x14ac:dyDescent="0.2"/>
  <cols>
    <col min="1" max="1" width="2.5546875" style="1" customWidth="1"/>
    <col min="2" max="2" width="51.5546875" style="1" customWidth="1"/>
    <col min="3" max="3" width="11.109375" style="1" customWidth="1"/>
    <col min="4" max="4" width="11.6640625" style="1" bestFit="1" customWidth="1"/>
    <col min="5" max="5" width="10.44140625" style="1" customWidth="1"/>
    <col min="6" max="6" width="57.88671875" style="1" customWidth="1"/>
    <col min="7" max="7" width="11.109375" style="1" customWidth="1"/>
    <col min="8" max="8" width="27.6640625" style="1" customWidth="1"/>
    <col min="9" max="9" width="14.33203125" style="1" customWidth="1"/>
    <col min="10" max="10" width="11.109375" style="1" customWidth="1"/>
    <col min="11" max="13" width="0" style="1" hidden="1" customWidth="1"/>
    <col min="14" max="16384" width="11.109375" style="1" hidden="1"/>
  </cols>
  <sheetData>
    <row r="1" spans="1:11" ht="19.5" customHeight="1" x14ac:dyDescent="0.3">
      <c r="A1" s="156"/>
      <c r="B1" s="160" t="s">
        <v>14</v>
      </c>
      <c r="C1" s="161"/>
      <c r="D1" s="161"/>
      <c r="E1" s="161"/>
      <c r="F1" s="161"/>
      <c r="G1" s="161"/>
      <c r="H1" s="161"/>
      <c r="I1" s="161"/>
      <c r="J1" s="156"/>
    </row>
    <row r="2" spans="1:11" ht="23.25" customHeight="1" x14ac:dyDescent="0.2">
      <c r="A2" s="156"/>
      <c r="B2" s="162" t="s">
        <v>74</v>
      </c>
      <c r="C2" s="161"/>
      <c r="D2" s="161"/>
      <c r="E2" s="161"/>
      <c r="F2" s="161"/>
      <c r="G2" s="161"/>
      <c r="H2" s="163"/>
      <c r="I2" s="163" t="s">
        <v>3</v>
      </c>
      <c r="J2" s="156"/>
      <c r="K2" s="7"/>
    </row>
    <row r="3" spans="1:11" ht="11.4" x14ac:dyDescent="0.2">
      <c r="A3" s="156"/>
      <c r="B3" s="156"/>
      <c r="C3" s="156"/>
      <c r="D3" s="156"/>
      <c r="E3" s="156"/>
      <c r="F3" s="156"/>
      <c r="G3" s="156"/>
      <c r="H3" s="156"/>
      <c r="I3" s="156"/>
      <c r="J3" s="156"/>
    </row>
    <row r="4" spans="1:11" s="8" customFormat="1" ht="11.4" x14ac:dyDescent="0.2">
      <c r="A4" s="164"/>
      <c r="B4" s="165" t="s">
        <v>15</v>
      </c>
      <c r="C4" s="166" t="s">
        <v>16</v>
      </c>
      <c r="D4" s="166"/>
      <c r="E4" s="166"/>
      <c r="F4" s="166" t="s">
        <v>17</v>
      </c>
      <c r="G4" s="166"/>
      <c r="H4" s="166"/>
      <c r="I4" s="166"/>
      <c r="J4" s="164"/>
    </row>
    <row r="5" spans="1:11" s="8" customFormat="1" ht="11.4" x14ac:dyDescent="0.2">
      <c r="A5" s="164"/>
      <c r="B5" s="167" t="s">
        <v>18</v>
      </c>
      <c r="C5" s="168" t="s">
        <v>19</v>
      </c>
      <c r="D5" s="169">
        <v>2022</v>
      </c>
      <c r="E5" s="167"/>
      <c r="F5" s="167"/>
      <c r="G5" s="167"/>
      <c r="H5" s="167"/>
      <c r="I5" s="167"/>
      <c r="J5" s="170"/>
    </row>
    <row r="6" spans="1:11" s="8" customFormat="1" ht="11.4" x14ac:dyDescent="0.2">
      <c r="A6" s="164"/>
      <c r="B6" s="167" t="s">
        <v>20</v>
      </c>
      <c r="C6" s="168" t="s">
        <v>21</v>
      </c>
      <c r="D6" s="171">
        <v>20</v>
      </c>
      <c r="E6" s="167"/>
      <c r="F6" s="168" t="s">
        <v>22</v>
      </c>
      <c r="G6" s="167"/>
      <c r="H6" s="167"/>
      <c r="I6" s="167"/>
      <c r="J6" s="170"/>
    </row>
    <row r="7" spans="1:11" s="8" customFormat="1" ht="11.4" x14ac:dyDescent="0.2">
      <c r="A7" s="164"/>
      <c r="B7" s="167" t="s">
        <v>23</v>
      </c>
      <c r="C7" s="168" t="s">
        <v>24</v>
      </c>
      <c r="D7" s="171">
        <v>1418</v>
      </c>
      <c r="E7" s="167"/>
      <c r="F7" s="168" t="s">
        <v>22</v>
      </c>
      <c r="G7" s="167"/>
      <c r="H7" s="167"/>
      <c r="I7" s="167"/>
      <c r="J7" s="170"/>
    </row>
    <row r="8" spans="1:11" s="8" customFormat="1" ht="57" x14ac:dyDescent="0.2">
      <c r="A8" s="164"/>
      <c r="B8" s="172" t="s">
        <v>25</v>
      </c>
      <c r="C8" s="173" t="s">
        <v>26</v>
      </c>
      <c r="D8" s="174" t="s">
        <v>27</v>
      </c>
      <c r="E8" s="156"/>
      <c r="F8" s="175" t="s">
        <v>28</v>
      </c>
      <c r="G8" s="156"/>
      <c r="H8" s="156"/>
      <c r="I8" s="156"/>
      <c r="J8" s="170"/>
    </row>
    <row r="9" spans="1:11" s="8" customFormat="1" ht="11.4" x14ac:dyDescent="0.2">
      <c r="B9" s="54"/>
      <c r="C9" s="52"/>
      <c r="D9" s="53"/>
      <c r="E9" s="54"/>
      <c r="F9" s="55"/>
      <c r="G9" s="54"/>
      <c r="H9" s="54"/>
      <c r="I9" s="54"/>
      <c r="J9" s="50"/>
    </row>
    <row r="10" spans="1:11" ht="11.4" x14ac:dyDescent="0.2"/>
    <row r="11" spans="1:11" s="8" customFormat="1" ht="11.4" x14ac:dyDescent="0.2">
      <c r="B11" s="89" t="s">
        <v>29</v>
      </c>
      <c r="C11" s="90" t="s">
        <v>16</v>
      </c>
      <c r="D11" s="90"/>
      <c r="E11" s="90"/>
      <c r="F11" s="90" t="s">
        <v>17</v>
      </c>
      <c r="G11" s="90"/>
      <c r="H11" s="90"/>
      <c r="I11" s="90"/>
    </row>
    <row r="12" spans="1:11" s="8" customFormat="1" ht="11.4" x14ac:dyDescent="0.2">
      <c r="B12" s="61" t="s">
        <v>94</v>
      </c>
      <c r="C12" s="49"/>
      <c r="D12" s="60"/>
      <c r="E12" s="11"/>
      <c r="F12" s="49"/>
      <c r="G12" s="11"/>
      <c r="H12" s="11"/>
      <c r="I12" s="11"/>
    </row>
    <row r="13" spans="1:11" s="8" customFormat="1" ht="11.4" x14ac:dyDescent="0.2">
      <c r="B13" s="57" t="s">
        <v>30</v>
      </c>
      <c r="C13" s="58" t="s">
        <v>31</v>
      </c>
      <c r="D13" s="59">
        <v>48561</v>
      </c>
      <c r="E13" s="11"/>
      <c r="F13" s="58" t="s">
        <v>32</v>
      </c>
      <c r="G13" s="11" t="s">
        <v>96</v>
      </c>
      <c r="H13" s="11"/>
      <c r="I13" s="11"/>
    </row>
    <row r="14" spans="1:11" s="8" customFormat="1" ht="11.4" x14ac:dyDescent="0.2">
      <c r="B14" s="57" t="s">
        <v>103</v>
      </c>
      <c r="C14" s="58" t="s">
        <v>31</v>
      </c>
      <c r="D14" s="60">
        <f>D13*(1+($D$6/100))</f>
        <v>58273.2</v>
      </c>
      <c r="E14" s="11"/>
      <c r="F14" s="58"/>
      <c r="G14" s="11"/>
      <c r="H14" s="11"/>
      <c r="I14" s="11"/>
    </row>
    <row r="15" spans="1:11" s="8" customFormat="1" ht="11.4" x14ac:dyDescent="0.2">
      <c r="B15" s="57" t="s">
        <v>33</v>
      </c>
      <c r="C15" s="51" t="s">
        <v>34</v>
      </c>
      <c r="D15" s="59">
        <f>(D13*12)/$D$7</f>
        <v>410.9534555712271</v>
      </c>
      <c r="E15" s="11"/>
      <c r="F15" s="51"/>
      <c r="G15" s="11"/>
      <c r="H15" s="11"/>
      <c r="I15" s="11"/>
    </row>
    <row r="16" spans="1:11" s="8" customFormat="1" ht="11.4" x14ac:dyDescent="0.2">
      <c r="B16" s="57" t="s">
        <v>35</v>
      </c>
      <c r="C16" s="49" t="s">
        <v>34</v>
      </c>
      <c r="D16" s="60">
        <f>D15*(1+($D$6/100))</f>
        <v>493.14414668547249</v>
      </c>
      <c r="E16" s="11"/>
      <c r="F16" s="49"/>
      <c r="G16" s="11"/>
      <c r="H16" s="11"/>
      <c r="I16" s="11"/>
    </row>
    <row r="17" spans="2:10" s="8" customFormat="1" ht="11.4" x14ac:dyDescent="0.2">
      <c r="B17" s="61" t="s">
        <v>92</v>
      </c>
      <c r="C17" s="49"/>
      <c r="D17" s="60"/>
      <c r="E17" s="11"/>
      <c r="F17" s="49"/>
      <c r="G17" s="11"/>
      <c r="H17" s="11"/>
      <c r="I17" s="11"/>
    </row>
    <row r="18" spans="2:10" s="8" customFormat="1" ht="11.4" x14ac:dyDescent="0.2">
      <c r="B18" s="57" t="s">
        <v>30</v>
      </c>
      <c r="C18" s="58" t="s">
        <v>31</v>
      </c>
      <c r="D18" s="59">
        <v>46269</v>
      </c>
      <c r="E18" s="11"/>
      <c r="F18" s="58" t="s">
        <v>32</v>
      </c>
      <c r="G18" s="11" t="s">
        <v>98</v>
      </c>
      <c r="H18" s="11"/>
      <c r="I18" s="11"/>
    </row>
    <row r="19" spans="2:10" s="8" customFormat="1" ht="11.4" x14ac:dyDescent="0.2">
      <c r="B19" s="57" t="s">
        <v>103</v>
      </c>
      <c r="C19" s="58" t="s">
        <v>31</v>
      </c>
      <c r="D19" s="60">
        <f>D18*(1+($D$6/100))</f>
        <v>55522.799999999996</v>
      </c>
      <c r="E19" s="11"/>
      <c r="F19" s="58"/>
      <c r="G19" s="11"/>
      <c r="H19" s="11"/>
      <c r="I19" s="11"/>
    </row>
    <row r="20" spans="2:10" s="8" customFormat="1" ht="11.4" x14ac:dyDescent="0.2">
      <c r="B20" s="57" t="s">
        <v>33</v>
      </c>
      <c r="C20" s="51" t="s">
        <v>34</v>
      </c>
      <c r="D20" s="59">
        <f>(D18*12)/$D$7</f>
        <v>391.55712270803951</v>
      </c>
      <c r="E20" s="11"/>
      <c r="F20" s="51"/>
      <c r="G20" s="11"/>
      <c r="H20" s="11"/>
      <c r="I20" s="11"/>
    </row>
    <row r="21" spans="2:10" s="8" customFormat="1" ht="11.4" x14ac:dyDescent="0.2">
      <c r="B21" s="57" t="s">
        <v>35</v>
      </c>
      <c r="C21" s="49" t="s">
        <v>34</v>
      </c>
      <c r="D21" s="60">
        <f>D20*(1+($D$6/100))</f>
        <v>469.86854724964741</v>
      </c>
      <c r="E21" s="11"/>
      <c r="F21" s="49"/>
      <c r="G21" s="11"/>
      <c r="H21" s="11"/>
      <c r="I21" s="11"/>
    </row>
    <row r="22" spans="2:10" s="8" customFormat="1" ht="11.4" x14ac:dyDescent="0.2">
      <c r="B22" s="61" t="s">
        <v>93</v>
      </c>
      <c r="C22" s="49"/>
      <c r="D22" s="60"/>
      <c r="E22" s="11"/>
      <c r="F22" s="49"/>
      <c r="G22" s="11"/>
      <c r="H22" s="11"/>
      <c r="I22" s="11"/>
    </row>
    <row r="23" spans="2:10" s="8" customFormat="1" ht="11.4" x14ac:dyDescent="0.2">
      <c r="B23" s="57" t="s">
        <v>30</v>
      </c>
      <c r="C23" s="58" t="s">
        <v>31</v>
      </c>
      <c r="D23" s="59">
        <v>40053</v>
      </c>
      <c r="E23" s="11"/>
      <c r="F23" s="58" t="s">
        <v>32</v>
      </c>
      <c r="G23" s="11" t="s">
        <v>97</v>
      </c>
      <c r="H23" s="11"/>
      <c r="I23" s="11"/>
    </row>
    <row r="24" spans="2:10" s="8" customFormat="1" ht="11.4" x14ac:dyDescent="0.2">
      <c r="B24" s="57" t="s">
        <v>103</v>
      </c>
      <c r="C24" s="58" t="s">
        <v>31</v>
      </c>
      <c r="D24" s="60">
        <f>D23*(1+($D$6/100))</f>
        <v>48063.6</v>
      </c>
      <c r="E24" s="11"/>
      <c r="F24" s="58"/>
      <c r="G24" s="11"/>
      <c r="H24" s="11"/>
      <c r="I24" s="11"/>
    </row>
    <row r="25" spans="2:10" s="8" customFormat="1" ht="11.4" x14ac:dyDescent="0.2">
      <c r="B25" s="57" t="s">
        <v>33</v>
      </c>
      <c r="C25" s="51" t="s">
        <v>34</v>
      </c>
      <c r="D25" s="59">
        <f>(D23*12)/$D$7</f>
        <v>338.9534555712271</v>
      </c>
      <c r="E25" s="11"/>
      <c r="F25" s="51"/>
      <c r="G25" s="11"/>
      <c r="H25" s="11"/>
      <c r="I25" s="11"/>
    </row>
    <row r="26" spans="2:10" s="8" customFormat="1" ht="11.4" x14ac:dyDescent="0.2">
      <c r="B26" s="57" t="s">
        <v>35</v>
      </c>
      <c r="C26" s="49" t="s">
        <v>34</v>
      </c>
      <c r="D26" s="60">
        <f>D25*(1+($D$6/100))</f>
        <v>406.74414668547251</v>
      </c>
      <c r="E26" s="11"/>
      <c r="F26" s="49"/>
      <c r="G26" s="11"/>
      <c r="H26" s="11"/>
      <c r="I26" s="11"/>
    </row>
    <row r="27" spans="2:10" s="8" customFormat="1" ht="11.4" x14ac:dyDescent="0.2">
      <c r="B27" s="61" t="s">
        <v>80</v>
      </c>
      <c r="C27" s="49"/>
      <c r="D27" s="60"/>
      <c r="E27" s="11"/>
      <c r="F27" s="49"/>
      <c r="G27" s="11"/>
      <c r="H27" s="11"/>
      <c r="I27" s="11"/>
    </row>
    <row r="28" spans="2:10" s="8" customFormat="1" ht="11.4" x14ac:dyDescent="0.2">
      <c r="B28" s="57" t="s">
        <v>30</v>
      </c>
      <c r="C28" s="58" t="s">
        <v>31</v>
      </c>
      <c r="D28" s="59">
        <v>49114</v>
      </c>
      <c r="E28" s="11"/>
      <c r="F28" s="58" t="s">
        <v>32</v>
      </c>
      <c r="G28" s="11" t="s">
        <v>95</v>
      </c>
      <c r="H28" s="11"/>
      <c r="I28" s="11"/>
      <c r="J28" s="26"/>
    </row>
    <row r="29" spans="2:10" s="8" customFormat="1" ht="11.4" x14ac:dyDescent="0.2">
      <c r="B29" s="57" t="s">
        <v>103</v>
      </c>
      <c r="C29" s="58" t="s">
        <v>31</v>
      </c>
      <c r="D29" s="60">
        <f>D28*(1+($D$6/100))</f>
        <v>58936.799999999996</v>
      </c>
      <c r="E29" s="11"/>
      <c r="F29" s="58"/>
      <c r="G29" s="11"/>
      <c r="H29" s="11"/>
      <c r="I29" s="11"/>
      <c r="J29" s="26"/>
    </row>
    <row r="30" spans="2:10" s="8" customFormat="1" ht="11.4" x14ac:dyDescent="0.2">
      <c r="B30" s="57" t="s">
        <v>33</v>
      </c>
      <c r="C30" s="51" t="s">
        <v>34</v>
      </c>
      <c r="D30" s="59">
        <f>(D28*12)/D7</f>
        <v>415.63328631875879</v>
      </c>
      <c r="E30" s="11"/>
      <c r="F30" s="51"/>
      <c r="G30" s="11"/>
      <c r="H30" s="11"/>
      <c r="I30" s="11"/>
    </row>
    <row r="31" spans="2:10" s="8" customFormat="1" ht="11.4" x14ac:dyDescent="0.2">
      <c r="B31" s="57" t="s">
        <v>35</v>
      </c>
      <c r="C31" s="49" t="s">
        <v>34</v>
      </c>
      <c r="D31" s="60">
        <f>D30*(1+($D$6/100))</f>
        <v>498.75994358251052</v>
      </c>
      <c r="E31" s="11"/>
      <c r="F31" s="49"/>
      <c r="G31" s="11"/>
      <c r="H31" s="11"/>
      <c r="I31" s="11"/>
    </row>
    <row r="32" spans="2:10" ht="11.4" x14ac:dyDescent="0.2">
      <c r="B32" s="57"/>
      <c r="C32" s="49"/>
      <c r="D32" s="60"/>
      <c r="E32" s="26"/>
      <c r="F32" s="26"/>
    </row>
    <row r="33" spans="1:6" ht="13.8" x14ac:dyDescent="0.25">
      <c r="B33" s="9"/>
      <c r="C33" s="51"/>
      <c r="D33" s="62"/>
      <c r="E33" s="26"/>
      <c r="F33" s="26"/>
    </row>
    <row r="34" spans="1:6" s="54" customFormat="1" ht="11.4" x14ac:dyDescent="0.2">
      <c r="A34" s="1"/>
      <c r="B34" s="63" t="s">
        <v>99</v>
      </c>
      <c r="C34" s="52"/>
    </row>
    <row r="35" spans="1:6" ht="11.4" x14ac:dyDescent="0.2"/>
    <row r="36" spans="1:6" ht="11.4" x14ac:dyDescent="0.2">
      <c r="B36" s="64"/>
      <c r="C36" s="65"/>
    </row>
    <row r="37" spans="1:6" ht="11.4" x14ac:dyDescent="0.2">
      <c r="B37" s="26"/>
    </row>
    <row r="38" spans="1:6" ht="11.4" x14ac:dyDescent="0.2"/>
    <row r="39" spans="1:6" ht="11.4" x14ac:dyDescent="0.2"/>
    <row r="40" spans="1:6" ht="11.4" x14ac:dyDescent="0.2"/>
    <row r="41" spans="1:6" ht="11.4" x14ac:dyDescent="0.2"/>
    <row r="42" spans="1:6" ht="11.4" x14ac:dyDescent="0.2"/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workbookViewId="0">
      <selection activeCell="D45" sqref="D45"/>
    </sheetView>
  </sheetViews>
  <sheetFormatPr defaultColWidth="0" defaultRowHeight="0" customHeight="1" zeroHeight="1" x14ac:dyDescent="0.2"/>
  <cols>
    <col min="1" max="1" width="2.5546875" style="84" customWidth="1"/>
    <col min="2" max="2" width="47.88671875" style="1" customWidth="1"/>
    <col min="3" max="3" width="13.109375" style="1" customWidth="1"/>
    <col min="4" max="6" width="20.109375" style="1" customWidth="1"/>
    <col min="7" max="10" width="11.109375" style="1" customWidth="1"/>
    <col min="11" max="12" width="0" style="1" hidden="1" customWidth="1"/>
    <col min="13" max="16384" width="11.109375" style="1" hidden="1"/>
  </cols>
  <sheetData>
    <row r="1" spans="1:9" ht="19.5" customHeight="1" x14ac:dyDescent="0.3">
      <c r="B1" s="2" t="s">
        <v>37</v>
      </c>
      <c r="C1" s="4"/>
      <c r="D1" s="4"/>
      <c r="E1" s="4"/>
      <c r="F1" s="4"/>
      <c r="G1" s="4"/>
      <c r="H1" s="4"/>
      <c r="I1" s="4"/>
    </row>
    <row r="2" spans="1:9" ht="23.25" customHeight="1" x14ac:dyDescent="0.2">
      <c r="B2" s="28" t="s">
        <v>74</v>
      </c>
      <c r="C2" s="4"/>
      <c r="D2" s="4"/>
      <c r="E2" s="4"/>
      <c r="F2" s="4"/>
      <c r="G2" s="4"/>
      <c r="H2" s="6" t="s">
        <v>3</v>
      </c>
      <c r="I2" s="6"/>
    </row>
    <row r="3" spans="1:9" ht="11.4" x14ac:dyDescent="0.2"/>
    <row r="4" spans="1:9" s="8" customFormat="1" ht="11.4" x14ac:dyDescent="0.2">
      <c r="A4" s="50"/>
      <c r="B4" s="89" t="s">
        <v>38</v>
      </c>
      <c r="C4" s="90"/>
      <c r="D4" s="90"/>
      <c r="E4" s="90"/>
      <c r="F4" s="90"/>
      <c r="G4" s="90"/>
      <c r="H4" s="90"/>
      <c r="I4" s="90"/>
    </row>
    <row r="5" spans="1:9" ht="11.4" x14ac:dyDescent="0.2"/>
    <row r="6" spans="1:9" s="8" customFormat="1" ht="11.4" x14ac:dyDescent="0.2">
      <c r="A6" s="50"/>
      <c r="B6" s="97" t="s">
        <v>39</v>
      </c>
      <c r="C6" s="98" t="s">
        <v>84</v>
      </c>
      <c r="D6" s="99" t="s">
        <v>110</v>
      </c>
      <c r="E6" s="99" t="s">
        <v>111</v>
      </c>
      <c r="F6" s="99" t="s">
        <v>112</v>
      </c>
      <c r="G6" s="100"/>
      <c r="H6" s="100"/>
      <c r="I6" s="100"/>
    </row>
    <row r="7" spans="1:9" ht="11.4" x14ac:dyDescent="0.2">
      <c r="B7" s="61" t="s">
        <v>36</v>
      </c>
      <c r="C7" s="51"/>
      <c r="D7" s="147"/>
      <c r="E7" s="148"/>
      <c r="F7" s="148"/>
      <c r="G7" s="25"/>
      <c r="H7" s="25"/>
      <c r="I7" s="25"/>
    </row>
    <row r="8" spans="1:9" ht="11.4" x14ac:dyDescent="0.2">
      <c r="B8" s="86" t="s">
        <v>40</v>
      </c>
      <c r="C8" s="51" t="s">
        <v>86</v>
      </c>
      <c r="D8" s="147">
        <v>10</v>
      </c>
      <c r="E8" s="148">
        <v>15</v>
      </c>
      <c r="F8" s="148">
        <v>10</v>
      </c>
      <c r="G8" s="25"/>
      <c r="H8" s="25"/>
      <c r="I8" s="25"/>
    </row>
    <row r="9" spans="1:9" ht="11.4" x14ac:dyDescent="0.2">
      <c r="B9" s="61" t="s">
        <v>83</v>
      </c>
      <c r="C9" s="51"/>
      <c r="D9" s="147"/>
      <c r="E9" s="148"/>
      <c r="F9" s="148"/>
      <c r="G9" s="25"/>
      <c r="H9" s="25"/>
      <c r="I9" s="25"/>
    </row>
    <row r="10" spans="1:9" ht="11.4" x14ac:dyDescent="0.2">
      <c r="B10" s="86" t="s">
        <v>40</v>
      </c>
      <c r="C10" s="51" t="s">
        <v>86</v>
      </c>
      <c r="D10" s="147">
        <v>37</v>
      </c>
      <c r="E10" s="147">
        <v>37</v>
      </c>
      <c r="F10" s="148">
        <v>37</v>
      </c>
      <c r="G10" s="25"/>
      <c r="H10" s="25"/>
      <c r="I10" s="25"/>
    </row>
    <row r="11" spans="1:9" ht="11.4" x14ac:dyDescent="0.2">
      <c r="B11" s="61" t="s">
        <v>81</v>
      </c>
      <c r="C11" s="51"/>
      <c r="D11" s="147"/>
      <c r="E11" s="148"/>
      <c r="F11" s="148"/>
      <c r="G11" s="25"/>
      <c r="H11" s="25"/>
      <c r="I11" s="25"/>
    </row>
    <row r="12" spans="1:9" ht="11.4" x14ac:dyDescent="0.2">
      <c r="B12" s="86" t="s">
        <v>40</v>
      </c>
      <c r="C12" s="51" t="s">
        <v>86</v>
      </c>
      <c r="D12" s="147">
        <v>37</v>
      </c>
      <c r="E12" s="147">
        <f>2*Indsatsen!$E$21</f>
        <v>40</v>
      </c>
      <c r="F12" s="148">
        <f>4*10</f>
        <v>40</v>
      </c>
      <c r="G12" s="20"/>
      <c r="H12" s="20"/>
      <c r="I12" s="20"/>
    </row>
    <row r="13" spans="1:9" ht="11.4" x14ac:dyDescent="0.2">
      <c r="B13" s="61" t="s">
        <v>87</v>
      </c>
      <c r="C13" s="51"/>
      <c r="D13" s="147"/>
      <c r="E13" s="148"/>
      <c r="F13" s="148"/>
      <c r="G13" s="25"/>
      <c r="H13" s="25"/>
      <c r="I13" s="25"/>
    </row>
    <row r="14" spans="1:9" ht="11.4" x14ac:dyDescent="0.2">
      <c r="B14" s="86" t="s">
        <v>40</v>
      </c>
      <c r="C14" s="51" t="s">
        <v>86</v>
      </c>
      <c r="D14" s="147">
        <v>20</v>
      </c>
      <c r="E14" s="147"/>
      <c r="F14" s="148"/>
      <c r="G14" s="25"/>
      <c r="H14" s="20"/>
      <c r="I14" s="20"/>
    </row>
    <row r="15" spans="1:9" ht="11.4" x14ac:dyDescent="0.2">
      <c r="B15" s="56" t="s">
        <v>82</v>
      </c>
      <c r="C15" s="51"/>
      <c r="D15" s="147"/>
      <c r="E15" s="148"/>
      <c r="F15" s="148"/>
      <c r="G15" s="25"/>
      <c r="H15" s="25"/>
      <c r="I15" s="25"/>
    </row>
    <row r="16" spans="1:9" ht="11.4" x14ac:dyDescent="0.2">
      <c r="B16" s="86" t="s">
        <v>40</v>
      </c>
      <c r="C16" s="51" t="s">
        <v>86</v>
      </c>
      <c r="D16" s="147"/>
      <c r="E16" s="148"/>
      <c r="F16" s="147"/>
      <c r="G16" s="20"/>
      <c r="H16" s="25"/>
      <c r="I16" s="20"/>
    </row>
    <row r="17" spans="1:9" ht="11.4" x14ac:dyDescent="0.2">
      <c r="B17" s="86"/>
      <c r="C17" s="51"/>
      <c r="D17" s="147"/>
      <c r="E17" s="148"/>
      <c r="F17" s="147"/>
      <c r="G17" s="20"/>
      <c r="H17" s="25"/>
      <c r="I17" s="20"/>
    </row>
    <row r="18" spans="1:9" ht="11.4" x14ac:dyDescent="0.2">
      <c r="B18" s="56" t="s">
        <v>101</v>
      </c>
      <c r="C18" s="51"/>
      <c r="D18" s="147"/>
      <c r="E18" s="148"/>
      <c r="F18" s="147"/>
      <c r="G18" s="25"/>
      <c r="H18" s="20"/>
      <c r="I18" s="20"/>
    </row>
    <row r="19" spans="1:9" ht="11.4" x14ac:dyDescent="0.2">
      <c r="B19" s="86" t="s">
        <v>40</v>
      </c>
      <c r="C19" s="51" t="s">
        <v>85</v>
      </c>
      <c r="D19" s="147"/>
      <c r="E19" s="148">
        <v>30</v>
      </c>
      <c r="F19" s="147">
        <v>20</v>
      </c>
      <c r="G19" s="159"/>
      <c r="H19" s="20"/>
      <c r="I19" s="20"/>
    </row>
    <row r="20" spans="1:9" ht="11.4" x14ac:dyDescent="0.2">
      <c r="B20" s="61"/>
      <c r="C20" s="51"/>
      <c r="D20" s="147"/>
      <c r="E20" s="148"/>
      <c r="F20" s="148"/>
      <c r="G20" s="25"/>
      <c r="H20" s="25"/>
      <c r="I20" s="25"/>
    </row>
    <row r="21" spans="1:9" ht="11.4" x14ac:dyDescent="0.2">
      <c r="B21" s="86" t="s">
        <v>41</v>
      </c>
      <c r="C21" s="51"/>
      <c r="D21" s="147"/>
      <c r="E21" s="148"/>
      <c r="F21" s="148"/>
      <c r="G21" s="25"/>
      <c r="H21" s="25"/>
      <c r="I21" s="20"/>
    </row>
    <row r="22" spans="1:9" ht="11.4" x14ac:dyDescent="0.2">
      <c r="B22" s="87" t="s">
        <v>42</v>
      </c>
      <c r="C22" s="52"/>
      <c r="D22" s="71"/>
      <c r="E22" s="149"/>
      <c r="F22" s="149"/>
      <c r="G22" s="85"/>
      <c r="H22" s="85"/>
      <c r="I22" s="53"/>
    </row>
    <row r="23" spans="1:9" ht="11.4" x14ac:dyDescent="0.2">
      <c r="D23" s="150"/>
      <c r="E23" s="148"/>
      <c r="F23" s="148"/>
    </row>
    <row r="24" spans="1:9" s="8" customFormat="1" ht="11.4" x14ac:dyDescent="0.2">
      <c r="A24" s="50"/>
      <c r="B24" s="97" t="s">
        <v>43</v>
      </c>
      <c r="C24" s="98"/>
      <c r="D24" s="99" t="s">
        <v>110</v>
      </c>
      <c r="E24" s="99" t="s">
        <v>111</v>
      </c>
      <c r="F24" s="99" t="s">
        <v>112</v>
      </c>
      <c r="G24" s="99" t="s">
        <v>113</v>
      </c>
      <c r="H24" s="100"/>
      <c r="I24" s="100"/>
    </row>
    <row r="25" spans="1:9" ht="11.4" x14ac:dyDescent="0.2">
      <c r="B25" s="61" t="s">
        <v>36</v>
      </c>
      <c r="C25" s="51"/>
      <c r="D25" s="147"/>
      <c r="E25" s="148"/>
      <c r="F25" s="148"/>
      <c r="G25" s="25"/>
      <c r="H25" s="25"/>
      <c r="I25" s="25"/>
    </row>
    <row r="26" spans="1:9" ht="11.4" x14ac:dyDescent="0.2">
      <c r="B26" s="86" t="s">
        <v>40</v>
      </c>
      <c r="C26" s="51" t="s">
        <v>86</v>
      </c>
      <c r="D26" s="147">
        <v>10</v>
      </c>
      <c r="E26" s="148">
        <v>10</v>
      </c>
      <c r="F26" s="148">
        <v>2</v>
      </c>
      <c r="G26" s="207">
        <f>AVERAGE(D26:F26)</f>
        <v>7.333333333333333</v>
      </c>
      <c r="H26" s="25"/>
      <c r="I26" s="25"/>
    </row>
    <row r="27" spans="1:9" ht="11.4" x14ac:dyDescent="0.2">
      <c r="B27" s="61" t="s">
        <v>78</v>
      </c>
      <c r="C27" s="51"/>
      <c r="D27" s="147"/>
      <c r="E27" s="148"/>
      <c r="F27" s="148"/>
      <c r="G27" s="207"/>
      <c r="H27" s="25"/>
      <c r="I27" s="25"/>
    </row>
    <row r="28" spans="1:9" ht="11.4" x14ac:dyDescent="0.2">
      <c r="B28" s="86" t="s">
        <v>40</v>
      </c>
      <c r="C28" s="51" t="s">
        <v>86</v>
      </c>
      <c r="D28" s="147">
        <v>37</v>
      </c>
      <c r="E28" s="147">
        <v>37</v>
      </c>
      <c r="F28" s="148">
        <v>37</v>
      </c>
      <c r="G28" s="207">
        <f>AVERAGE(D28:F28)</f>
        <v>37</v>
      </c>
      <c r="H28" s="25"/>
      <c r="I28" s="25"/>
    </row>
    <row r="29" spans="1:9" ht="11.4" x14ac:dyDescent="0.2">
      <c r="B29" s="61" t="s">
        <v>81</v>
      </c>
      <c r="C29" s="51"/>
      <c r="D29" s="147"/>
      <c r="E29" s="148"/>
      <c r="F29" s="148"/>
      <c r="G29" s="207"/>
      <c r="H29" s="25"/>
      <c r="I29" s="25"/>
    </row>
    <row r="30" spans="1:9" ht="11.4" x14ac:dyDescent="0.2">
      <c r="B30" s="86" t="s">
        <v>40</v>
      </c>
      <c r="C30" s="51" t="s">
        <v>86</v>
      </c>
      <c r="D30" s="147">
        <v>37</v>
      </c>
      <c r="E30" s="158">
        <f>(9*Indsatsen!$F$28+3*Indsatsen!$E$21)/4.33</f>
        <v>36.720554272517319</v>
      </c>
      <c r="F30" s="148">
        <f>4*10</f>
        <v>40</v>
      </c>
      <c r="G30" s="207">
        <f>AVERAGE(D30:F30)</f>
        <v>37.906851424172437</v>
      </c>
      <c r="H30" s="20"/>
      <c r="I30" s="20"/>
    </row>
    <row r="31" spans="1:9" ht="11.4" x14ac:dyDescent="0.2">
      <c r="B31" s="61" t="s">
        <v>80</v>
      </c>
      <c r="C31" s="51"/>
      <c r="D31" s="147"/>
      <c r="E31" s="148"/>
      <c r="F31" s="148"/>
      <c r="G31" s="207"/>
      <c r="H31" s="20"/>
      <c r="I31" s="20"/>
    </row>
    <row r="32" spans="1:9" ht="11.4" x14ac:dyDescent="0.2">
      <c r="B32" s="86" t="s">
        <v>40</v>
      </c>
      <c r="C32" s="51" t="s">
        <v>86</v>
      </c>
      <c r="D32" s="147">
        <v>20</v>
      </c>
      <c r="E32" s="148">
        <v>0</v>
      </c>
      <c r="F32" s="148">
        <v>0</v>
      </c>
      <c r="G32" s="207">
        <f>AVERAGE(D32:F32)</f>
        <v>6.666666666666667</v>
      </c>
      <c r="H32" s="25"/>
      <c r="I32" s="25"/>
    </row>
    <row r="33" spans="1:9" ht="11.4" x14ac:dyDescent="0.2">
      <c r="B33" s="146"/>
      <c r="C33" s="52"/>
      <c r="D33" s="71"/>
      <c r="E33" s="149"/>
      <c r="F33" s="149"/>
      <c r="G33" s="85"/>
      <c r="H33" s="85"/>
      <c r="I33" s="85"/>
    </row>
    <row r="34" spans="1:9" ht="11.4" x14ac:dyDescent="0.2">
      <c r="D34" s="148"/>
      <c r="E34" s="148"/>
      <c r="F34" s="148"/>
    </row>
    <row r="35" spans="1:9" s="8" customFormat="1" ht="11.4" x14ac:dyDescent="0.2">
      <c r="A35" s="50"/>
      <c r="B35" s="97" t="s">
        <v>44</v>
      </c>
      <c r="C35" s="98"/>
      <c r="D35" s="99" t="s">
        <v>110</v>
      </c>
      <c r="E35" s="99" t="s">
        <v>111</v>
      </c>
      <c r="F35" s="99" t="s">
        <v>112</v>
      </c>
      <c r="G35" s="100"/>
      <c r="H35" s="100"/>
      <c r="I35" s="100"/>
    </row>
    <row r="36" spans="1:9" ht="11.4" x14ac:dyDescent="0.2">
      <c r="B36" s="29" t="s">
        <v>45</v>
      </c>
      <c r="C36" s="51" t="s">
        <v>46</v>
      </c>
      <c r="D36" s="151" t="s">
        <v>27</v>
      </c>
      <c r="E36" s="151" t="s">
        <v>27</v>
      </c>
      <c r="F36" s="151" t="s">
        <v>27</v>
      </c>
      <c r="G36" s="30"/>
      <c r="H36" s="30"/>
      <c r="I36" s="30"/>
    </row>
    <row r="37" spans="1:9" ht="11.4" x14ac:dyDescent="0.2">
      <c r="B37" s="29" t="s">
        <v>47</v>
      </c>
      <c r="C37" s="51" t="s">
        <v>46</v>
      </c>
      <c r="D37" s="152" t="s">
        <v>27</v>
      </c>
      <c r="E37" s="152" t="s">
        <v>27</v>
      </c>
      <c r="F37" s="157" t="s">
        <v>27</v>
      </c>
      <c r="G37" s="30"/>
      <c r="H37" s="30"/>
      <c r="I37" s="30"/>
    </row>
    <row r="38" spans="1:9" ht="11.4" x14ac:dyDescent="0.2">
      <c r="B38" s="88" t="s">
        <v>48</v>
      </c>
      <c r="C38" s="52" t="s">
        <v>46</v>
      </c>
      <c r="D38" s="75" t="s">
        <v>27</v>
      </c>
      <c r="E38" s="153" t="s">
        <v>27</v>
      </c>
      <c r="F38" s="75" t="s">
        <v>27</v>
      </c>
      <c r="G38" s="69"/>
      <c r="H38" s="69"/>
      <c r="I38" s="69"/>
    </row>
    <row r="39" spans="1:9" ht="11.4" x14ac:dyDescent="0.2"/>
    <row r="40" spans="1:9" ht="11.4" x14ac:dyDescent="0.2">
      <c r="B40" s="93"/>
      <c r="C40" s="91"/>
      <c r="D40" s="92"/>
      <c r="E40" s="92"/>
      <c r="F40" s="92"/>
      <c r="G40" s="92"/>
      <c r="H40" s="92"/>
      <c r="I40" s="92"/>
    </row>
    <row r="41" spans="1:9" ht="11.4" x14ac:dyDescent="0.2"/>
    <row r="42" spans="1:9" ht="11.4" x14ac:dyDescent="0.2"/>
    <row r="43" spans="1:9" ht="11.4" x14ac:dyDescent="0.2"/>
    <row r="44" spans="1:9" ht="11.4" x14ac:dyDescent="0.2"/>
    <row r="45" spans="1:9" ht="11.4" x14ac:dyDescent="0.2"/>
    <row r="46" spans="1:9" ht="11.4" x14ac:dyDescent="0.2"/>
    <row r="47" spans="1:9" ht="11.4" x14ac:dyDescent="0.2"/>
    <row r="48" spans="1:9" ht="11.4" x14ac:dyDescent="0.2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6"/>
  <sheetViews>
    <sheetView showGridLines="0" workbookViewId="0">
      <selection activeCell="K39" sqref="K39"/>
    </sheetView>
  </sheetViews>
  <sheetFormatPr defaultColWidth="0" defaultRowHeight="0" customHeight="1" zeroHeight="1" x14ac:dyDescent="0.2"/>
  <cols>
    <col min="1" max="1" width="2.5546875" style="22" customWidth="1"/>
    <col min="2" max="2" width="47.109375" style="22" customWidth="1"/>
    <col min="3" max="3" width="13.44140625" style="22" customWidth="1"/>
    <col min="4" max="4" width="18.6640625" style="22" customWidth="1"/>
    <col min="5" max="5" width="16" style="22" customWidth="1"/>
    <col min="6" max="6" width="13.88671875" style="22" customWidth="1"/>
    <col min="7" max="8" width="17.6640625" style="22" customWidth="1"/>
    <col min="9" max="9" width="17.88671875" style="22" customWidth="1"/>
    <col min="10" max="10" width="13" style="22" customWidth="1"/>
    <col min="11" max="11" width="13.109375" style="22" customWidth="1"/>
    <col min="12" max="12" width="19.5546875" style="22" customWidth="1"/>
    <col min="13" max="13" width="11.109375" style="22" hidden="1" customWidth="1"/>
    <col min="14" max="22" width="0" style="22" hidden="1" customWidth="1"/>
    <col min="23" max="16384" width="0" style="22" hidden="1"/>
  </cols>
  <sheetData>
    <row r="1" spans="1:22" ht="19.5" customHeight="1" x14ac:dyDescent="0.3">
      <c r="B1" s="101" t="s">
        <v>49</v>
      </c>
      <c r="C1" s="102"/>
      <c r="D1" s="102"/>
      <c r="E1" s="102"/>
      <c r="F1" s="102"/>
      <c r="G1" s="102"/>
      <c r="H1" s="102"/>
      <c r="I1" s="102"/>
      <c r="J1" s="102"/>
      <c r="K1" s="102"/>
    </row>
    <row r="2" spans="1:22" ht="23.25" customHeight="1" x14ac:dyDescent="0.2">
      <c r="B2" s="28" t="s">
        <v>74</v>
      </c>
      <c r="C2" s="102"/>
      <c r="D2" s="102"/>
      <c r="E2" s="102"/>
      <c r="F2" s="102"/>
      <c r="G2" s="102"/>
      <c r="H2" s="102"/>
      <c r="I2" s="102"/>
      <c r="J2" s="102"/>
      <c r="K2" s="102"/>
    </row>
    <row r="3" spans="1:22" s="105" customFormat="1" ht="11.4" x14ac:dyDescent="0.2">
      <c r="A3" s="129"/>
      <c r="B3" s="129"/>
      <c r="C3" s="130"/>
      <c r="D3" s="128"/>
      <c r="E3" s="128"/>
      <c r="F3" s="129"/>
      <c r="G3" s="128"/>
      <c r="H3" s="128"/>
      <c r="I3" s="128"/>
      <c r="J3" s="128"/>
      <c r="K3" s="176"/>
      <c r="L3" s="128"/>
      <c r="M3" s="115"/>
    </row>
    <row r="4" spans="1:22" s="105" customFormat="1" ht="11.4" x14ac:dyDescent="0.2">
      <c r="A4" s="129"/>
      <c r="B4" s="94" t="s">
        <v>50</v>
      </c>
      <c r="C4" s="125"/>
      <c r="D4" s="125"/>
      <c r="E4" s="125"/>
      <c r="F4" s="94"/>
      <c r="G4" s="94"/>
      <c r="H4" s="94"/>
      <c r="I4" s="94"/>
      <c r="J4" s="94"/>
      <c r="K4" s="177"/>
      <c r="L4" s="128"/>
      <c r="M4" s="115"/>
    </row>
    <row r="5" spans="1:22" ht="13.8" x14ac:dyDescent="0.25">
      <c r="B5" s="106" t="s">
        <v>64</v>
      </c>
      <c r="C5" s="134" t="s">
        <v>16</v>
      </c>
      <c r="D5" s="135" t="s">
        <v>51</v>
      </c>
      <c r="E5" s="209" t="s">
        <v>114</v>
      </c>
      <c r="F5" s="127" t="s">
        <v>52</v>
      </c>
      <c r="G5" s="133" t="s">
        <v>110</v>
      </c>
      <c r="H5" s="133" t="s">
        <v>111</v>
      </c>
      <c r="I5" s="133" t="s">
        <v>112</v>
      </c>
      <c r="J5" s="107"/>
      <c r="K5" s="178"/>
      <c r="L5" s="108"/>
      <c r="M5" s="23"/>
      <c r="N5" s="109"/>
      <c r="O5" s="109"/>
      <c r="P5" s="109"/>
      <c r="Q5" s="109"/>
      <c r="R5" s="109"/>
      <c r="S5" s="109"/>
      <c r="T5" s="110"/>
      <c r="U5" s="110"/>
      <c r="V5" s="23"/>
    </row>
    <row r="6" spans="1:22" s="105" customFormat="1" ht="11.4" x14ac:dyDescent="0.2">
      <c r="A6" s="129"/>
      <c r="B6" s="29" t="s">
        <v>36</v>
      </c>
      <c r="C6" s="111" t="s">
        <v>53</v>
      </c>
      <c r="D6" s="136">
        <f>AVERAGE(G6:I6)</f>
        <v>124107.94358251059</v>
      </c>
      <c r="E6" s="127"/>
      <c r="F6" s="137">
        <f>D6/$D$13</f>
        <v>0.12636328739053068</v>
      </c>
      <c r="G6" s="132">
        <f>Input!D8*'Generelle antagelser'!$D$16*Indsatsen!$D$10</f>
        <v>106378.23735643765</v>
      </c>
      <c r="H6" s="132">
        <f>Input!E8*'Generelle antagelser'!$D$16*Indsatsen!$D$10</f>
        <v>159567.35603465646</v>
      </c>
      <c r="I6" s="132">
        <f>Input!F8*'Generelle antagelser'!$D$16*Indsatsen!$D$10</f>
        <v>106378.23735643765</v>
      </c>
      <c r="J6" s="128"/>
      <c r="K6" s="176"/>
      <c r="L6" s="128"/>
      <c r="M6" s="115"/>
    </row>
    <row r="7" spans="1:22" s="105" customFormat="1" ht="11.4" x14ac:dyDescent="0.2">
      <c r="A7" s="129"/>
      <c r="B7" s="29" t="s">
        <v>78</v>
      </c>
      <c r="C7" s="111" t="s">
        <v>53</v>
      </c>
      <c r="D7" s="136">
        <f t="shared" ref="D7:D9" si="0">AVERAGE(G7:I7)</f>
        <v>374311.66375176312</v>
      </c>
      <c r="E7" s="127"/>
      <c r="F7" s="137">
        <f>D7/$D$13</f>
        <v>0.38111381894621277</v>
      </c>
      <c r="G7" s="132">
        <f>Input!D10/2*'Generelle antagelser'!D21*Indsatsen!D10+Input!D10/2*'Generelle antagelser'!D26*Indsatsen!D10</f>
        <v>349831.08007253683</v>
      </c>
      <c r="H7" s="132">
        <f>Input!E10*'Generelle antagelser'!D31*Indsatsen!D10</f>
        <v>398081.68639935524</v>
      </c>
      <c r="I7" s="132">
        <f>Input!F10*'Generelle antagelser'!D21*Indsatsen!D10</f>
        <v>375022.22478339722</v>
      </c>
      <c r="J7" s="128"/>
      <c r="K7" s="176"/>
      <c r="L7" s="128"/>
      <c r="M7" s="115"/>
    </row>
    <row r="8" spans="1:22" s="105" customFormat="1" ht="11.4" x14ac:dyDescent="0.2">
      <c r="A8" s="129"/>
      <c r="B8" s="29" t="s">
        <v>81</v>
      </c>
      <c r="C8" s="111" t="s">
        <v>53</v>
      </c>
      <c r="D8" s="136">
        <f t="shared" si="0"/>
        <v>266415.46629055013</v>
      </c>
      <c r="E8" s="127"/>
      <c r="F8" s="137">
        <f>D8/$D$13</f>
        <v>0.27125688461491154</v>
      </c>
      <c r="G8" s="132">
        <f>Input!D12*'Generelle antagelser'!$D$21*Indsatsen!$D$10</f>
        <v>375022.22478339722</v>
      </c>
      <c r="H8" s="132">
        <f>Input!E12*'Generelle antagelser'!D21</f>
        <v>18794.741889985897</v>
      </c>
      <c r="I8" s="132">
        <f>Input!F12*'Generelle antagelser'!$D$21*Indsatsen!$D$10</f>
        <v>405429.43219826726</v>
      </c>
      <c r="J8" s="128"/>
      <c r="K8" s="176"/>
      <c r="L8" s="128"/>
      <c r="M8" s="115"/>
    </row>
    <row r="9" spans="1:22" s="105" customFormat="1" ht="11.4" x14ac:dyDescent="0.2">
      <c r="A9" s="129"/>
      <c r="B9" s="29" t="s">
        <v>102</v>
      </c>
      <c r="C9" s="111" t="s">
        <v>53</v>
      </c>
      <c r="D9" s="136">
        <f t="shared" si="0"/>
        <v>217316.83256095101</v>
      </c>
      <c r="E9" s="127"/>
      <c r="F9" s="137">
        <f>D9/$D$13</f>
        <v>0.22126600904834506</v>
      </c>
      <c r="G9" s="132">
        <f>Input!D14*'Generelle antagelser'!D31*Indsatsen!D10</f>
        <v>215179.28994559741</v>
      </c>
      <c r="H9" s="210" t="s">
        <v>27</v>
      </c>
      <c r="I9" s="132">
        <f>Input!F19*'Generelle antagelser'!D31*Indsatsen!E22</f>
        <v>219454.37517630463</v>
      </c>
      <c r="J9" s="128"/>
      <c r="K9" s="176"/>
      <c r="L9" s="128"/>
      <c r="M9" s="115"/>
    </row>
    <row r="10" spans="1:22" s="105" customFormat="1" ht="11.4" x14ac:dyDescent="0.2">
      <c r="A10" s="129"/>
      <c r="C10" s="111"/>
      <c r="D10" s="136"/>
      <c r="E10" s="127"/>
      <c r="F10" s="106"/>
      <c r="G10" s="132"/>
      <c r="H10" s="128"/>
      <c r="I10" s="128"/>
      <c r="J10" s="128"/>
      <c r="K10" s="176"/>
      <c r="L10" s="128"/>
      <c r="M10" s="115"/>
    </row>
    <row r="11" spans="1:22" s="105" customFormat="1" ht="11.4" x14ac:dyDescent="0.2">
      <c r="A11" s="129"/>
      <c r="B11" s="131" t="s">
        <v>54</v>
      </c>
      <c r="C11" s="111" t="s">
        <v>53</v>
      </c>
      <c r="D11" s="136">
        <f>AVERAGE(G11:I11)</f>
        <v>0</v>
      </c>
      <c r="E11" s="127"/>
      <c r="F11" s="106"/>
      <c r="G11" s="132">
        <f>SUM(Input!D22:D24)</f>
        <v>0</v>
      </c>
      <c r="H11" s="132">
        <f>SUM(Input!E22:E24)</f>
        <v>0</v>
      </c>
      <c r="I11" s="132">
        <f>SUM(Input!F22:F24)</f>
        <v>0</v>
      </c>
      <c r="J11" s="128"/>
      <c r="K11" s="176"/>
      <c r="L11" s="128"/>
      <c r="M11" s="115"/>
    </row>
    <row r="12" spans="1:22" s="105" customFormat="1" ht="11.4" x14ac:dyDescent="0.2">
      <c r="A12" s="129"/>
      <c r="B12" s="138" t="s">
        <v>55</v>
      </c>
      <c r="C12" s="113" t="s">
        <v>53</v>
      </c>
      <c r="D12" s="139">
        <f>SUM(D6:D9)</f>
        <v>982151.90618577483</v>
      </c>
      <c r="E12" s="139">
        <f>MROUND(D12,100)</f>
        <v>982200</v>
      </c>
      <c r="F12" s="140"/>
      <c r="G12" s="141"/>
      <c r="H12" s="141"/>
      <c r="I12" s="141"/>
      <c r="J12" s="141"/>
      <c r="K12" s="176"/>
      <c r="L12" s="128"/>
      <c r="M12" s="115"/>
    </row>
    <row r="13" spans="1:22" s="105" customFormat="1" ht="11.4" x14ac:dyDescent="0.2">
      <c r="A13" s="129"/>
      <c r="B13" s="112" t="s">
        <v>56</v>
      </c>
      <c r="C13" s="113" t="s">
        <v>53</v>
      </c>
      <c r="D13" s="121">
        <f>SUM(D6:D11)</f>
        <v>982151.90618577483</v>
      </c>
      <c r="E13" s="139">
        <f>MROUND(D13,100)</f>
        <v>982200</v>
      </c>
      <c r="F13" s="124"/>
      <c r="G13" s="114">
        <f>MROUND(SUM(G6:G11),100)</f>
        <v>1046400</v>
      </c>
      <c r="H13" s="114">
        <f>MROUND(SUM(H6:H11),100)</f>
        <v>576400</v>
      </c>
      <c r="I13" s="114">
        <f>MROUND(SUM(I6:I11),100)</f>
        <v>1106300</v>
      </c>
      <c r="J13" s="114"/>
      <c r="K13" s="176"/>
      <c r="L13" s="128"/>
      <c r="M13" s="115"/>
    </row>
    <row r="14" spans="1:22" s="105" customFormat="1" ht="12" thickBot="1" x14ac:dyDescent="0.25">
      <c r="A14" s="129"/>
      <c r="B14" s="116" t="s">
        <v>57</v>
      </c>
      <c r="C14" s="117" t="s">
        <v>53</v>
      </c>
      <c r="D14" s="122">
        <f>D13/Indsatsen!$E$23</f>
        <v>47523.479331569746</v>
      </c>
      <c r="E14" s="122">
        <f>MROUND(D14,100)</f>
        <v>47500</v>
      </c>
      <c r="F14" s="123"/>
      <c r="G14" s="118">
        <f>MROUND(G13/Indsatsen!E20,100)</f>
        <v>52300</v>
      </c>
      <c r="H14" s="118">
        <f>MROUND(H13/Indsatsen!E21,100)</f>
        <v>28800</v>
      </c>
      <c r="I14" s="118">
        <f>MROUND(I13/Indsatsen!E22,100)</f>
        <v>50300</v>
      </c>
      <c r="J14" s="118"/>
      <c r="K14" s="176"/>
      <c r="L14" s="128"/>
      <c r="M14" s="115"/>
    </row>
    <row r="15" spans="1:22" s="105" customFormat="1" ht="11.4" x14ac:dyDescent="0.2">
      <c r="A15" s="129"/>
      <c r="B15" s="129"/>
      <c r="C15" s="130"/>
      <c r="D15" s="128"/>
      <c r="E15" s="128"/>
      <c r="F15" s="129"/>
      <c r="G15" s="128"/>
      <c r="H15" s="128"/>
      <c r="I15" s="128"/>
      <c r="J15" s="128"/>
      <c r="K15" s="176"/>
      <c r="L15" s="128"/>
      <c r="M15" s="115"/>
    </row>
    <row r="16" spans="1:22" ht="13.8" x14ac:dyDescent="0.25">
      <c r="B16" s="106" t="s">
        <v>116</v>
      </c>
      <c r="C16" s="134" t="s">
        <v>16</v>
      </c>
      <c r="D16" s="135" t="s">
        <v>51</v>
      </c>
      <c r="E16" s="209" t="s">
        <v>114</v>
      </c>
      <c r="F16" s="127" t="s">
        <v>52</v>
      </c>
      <c r="G16" s="133" t="s">
        <v>110</v>
      </c>
      <c r="H16" s="133" t="s">
        <v>111</v>
      </c>
      <c r="I16" s="133" t="s">
        <v>112</v>
      </c>
      <c r="J16" s="107"/>
      <c r="K16" s="178"/>
      <c r="L16" s="108"/>
      <c r="M16" s="23"/>
      <c r="N16" s="109"/>
      <c r="O16" s="109"/>
      <c r="P16" s="109"/>
      <c r="Q16" s="109"/>
      <c r="R16" s="109"/>
      <c r="S16" s="109"/>
      <c r="T16" s="110"/>
      <c r="U16" s="110"/>
      <c r="V16" s="23"/>
    </row>
    <row r="17" spans="1:13" s="105" customFormat="1" ht="11.4" x14ac:dyDescent="0.2">
      <c r="A17" s="129"/>
      <c r="B17" s="29" t="s">
        <v>36</v>
      </c>
      <c r="C17" s="111" t="s">
        <v>53</v>
      </c>
      <c r="D17" s="136">
        <f>AVERAGE(G17:I17)</f>
        <v>144655.61636107194</v>
      </c>
      <c r="E17" s="127"/>
      <c r="F17" s="137">
        <f>D17/$D$24</f>
        <v>8.7398924291816921E-2</v>
      </c>
      <c r="G17" s="132">
        <f>Input!D26*'Generelle antagelser'!$D$16*Indsatsen!$D$15</f>
        <v>197257.65867418901</v>
      </c>
      <c r="H17" s="132">
        <f>Input!E26*'Generelle antagelser'!$D$16*Indsatsen!$D$15</f>
        <v>197257.65867418901</v>
      </c>
      <c r="I17" s="132">
        <f>Input!F26*'Generelle antagelser'!$D$16*Indsatsen!$D$15</f>
        <v>39451.531734837801</v>
      </c>
      <c r="J17" s="128"/>
      <c r="K17" s="176"/>
      <c r="L17" s="128"/>
      <c r="M17" s="115"/>
    </row>
    <row r="18" spans="1:13" s="105" customFormat="1" ht="11.4" x14ac:dyDescent="0.2">
      <c r="A18" s="129"/>
      <c r="B18" s="29" t="s">
        <v>78</v>
      </c>
      <c r="C18" s="111" t="s">
        <v>53</v>
      </c>
      <c r="D18" s="136">
        <f t="shared" ref="D18:D20" si="1">AVERAGE(G18:I18)</f>
        <v>665011.20000000007</v>
      </c>
      <c r="E18" s="127"/>
      <c r="F18" s="137">
        <f>D18/$D$24</f>
        <v>0.40179057670968704</v>
      </c>
      <c r="G18" s="132">
        <f>('Generelle antagelser'!D19*12)/2+('Generelle antagelser'!D24*12)/2</f>
        <v>621518.39999999991</v>
      </c>
      <c r="H18" s="132">
        <f>'Generelle antagelser'!D29*12</f>
        <v>707241.6</v>
      </c>
      <c r="I18" s="132">
        <f>'Generelle antagelser'!D19*12</f>
        <v>666273.6</v>
      </c>
      <c r="J18" s="128"/>
      <c r="K18" s="180"/>
      <c r="L18" s="128"/>
      <c r="M18" s="115"/>
    </row>
    <row r="19" spans="1:13" s="105" customFormat="1" ht="11.4" x14ac:dyDescent="0.2">
      <c r="A19" s="129"/>
      <c r="B19" s="29" t="s">
        <v>81</v>
      </c>
      <c r="C19" s="111" t="s">
        <v>53</v>
      </c>
      <c r="D19" s="136">
        <f t="shared" si="1"/>
        <v>712449.4883793653</v>
      </c>
      <c r="E19" s="127"/>
      <c r="F19" s="137">
        <f>D19/$D$24</f>
        <v>0.43045213496023316</v>
      </c>
      <c r="G19" s="132">
        <f>Input!D30*'Generelle antagelser'!D21*Indsatsen!D15</f>
        <v>695405.44992947823</v>
      </c>
      <c r="H19" s="132">
        <f>Input!E30*'Generelle antagelser'!D21*Indsatsen!D15</f>
        <v>690153.33960918186</v>
      </c>
      <c r="I19" s="132">
        <f>Input!F30*'Generelle antagelser'!D21*Indsatsen!D15</f>
        <v>751789.67559943581</v>
      </c>
      <c r="J19" s="128"/>
      <c r="K19" s="176"/>
      <c r="L19" s="128"/>
      <c r="M19" s="115"/>
    </row>
    <row r="20" spans="1:13" s="105" customFormat="1" ht="11.4" x14ac:dyDescent="0.2">
      <c r="A20" s="129"/>
      <c r="B20" s="29" t="s">
        <v>80</v>
      </c>
      <c r="C20" s="111" t="s">
        <v>53</v>
      </c>
      <c r="D20" s="136">
        <f t="shared" si="1"/>
        <v>133002.6516220028</v>
      </c>
      <c r="E20" s="127"/>
      <c r="F20" s="137">
        <f>D20/$D$24</f>
        <v>8.035836403826295E-2</v>
      </c>
      <c r="G20" s="132">
        <f>Input!D32*'Generelle antagelser'!D31*Indsatsen!D15</f>
        <v>399007.95486600843</v>
      </c>
      <c r="H20" s="132">
        <v>0</v>
      </c>
      <c r="I20" s="132">
        <v>0</v>
      </c>
      <c r="J20" s="128"/>
      <c r="K20" s="176"/>
      <c r="L20" s="128"/>
      <c r="M20" s="115"/>
    </row>
    <row r="21" spans="1:13" s="105" customFormat="1" ht="11.4" x14ac:dyDescent="0.2">
      <c r="A21" s="129"/>
      <c r="C21" s="111"/>
      <c r="D21" s="136"/>
      <c r="E21" s="127"/>
      <c r="F21" s="106"/>
      <c r="G21" s="132"/>
      <c r="H21" s="128"/>
      <c r="I21" s="128"/>
      <c r="J21" s="128"/>
      <c r="K21" s="176"/>
      <c r="L21" s="128"/>
      <c r="M21" s="115"/>
    </row>
    <row r="22" spans="1:13" s="105" customFormat="1" ht="11.4" x14ac:dyDescent="0.2">
      <c r="A22" s="129"/>
      <c r="B22" s="131" t="s">
        <v>54</v>
      </c>
      <c r="C22" s="111" t="s">
        <v>53</v>
      </c>
      <c r="D22" s="136">
        <f>AVERAGE(G22:I22)</f>
        <v>0</v>
      </c>
      <c r="E22" s="127"/>
      <c r="F22" s="106"/>
      <c r="G22" s="132">
        <f>SUM(Input!D36:D38)</f>
        <v>0</v>
      </c>
      <c r="H22" s="132">
        <f>SUM(Input!E36:E38)</f>
        <v>0</v>
      </c>
      <c r="I22" s="132">
        <f>SUM(Input!F36:F38)</f>
        <v>0</v>
      </c>
      <c r="J22" s="128"/>
      <c r="K22" s="176"/>
      <c r="L22" s="128"/>
      <c r="M22" s="115"/>
    </row>
    <row r="23" spans="1:13" s="105" customFormat="1" ht="11.4" x14ac:dyDescent="0.2">
      <c r="A23" s="129"/>
      <c r="B23" s="138" t="s">
        <v>55</v>
      </c>
      <c r="C23" s="113" t="s">
        <v>53</v>
      </c>
      <c r="D23" s="139">
        <f>SUM(D17:D20)</f>
        <v>1655118.95636244</v>
      </c>
      <c r="E23" s="139">
        <f>MROUND(D23,100)</f>
        <v>1655100</v>
      </c>
      <c r="F23" s="140"/>
      <c r="G23" s="141"/>
      <c r="H23" s="141"/>
      <c r="I23" s="141"/>
      <c r="J23" s="141"/>
      <c r="K23" s="176"/>
      <c r="L23" s="128"/>
      <c r="M23" s="115"/>
    </row>
    <row r="24" spans="1:13" s="105" customFormat="1" ht="11.4" x14ac:dyDescent="0.2">
      <c r="A24" s="129"/>
      <c r="B24" s="112" t="s">
        <v>56</v>
      </c>
      <c r="C24" s="113" t="s">
        <v>53</v>
      </c>
      <c r="D24" s="121">
        <f>SUM(D17:D22)</f>
        <v>1655118.95636244</v>
      </c>
      <c r="E24" s="139">
        <f>MROUND(D24,100)</f>
        <v>1655100</v>
      </c>
      <c r="F24" s="124"/>
      <c r="G24" s="114">
        <f>MROUND(SUM(G17:G22),100)</f>
        <v>1913200</v>
      </c>
      <c r="H24" s="114">
        <f>MROUND(SUM(H17:H22),100)</f>
        <v>1594700</v>
      </c>
      <c r="I24" s="114">
        <f>MROUND(SUM(I17:I22),100)</f>
        <v>1457500</v>
      </c>
      <c r="J24" s="114"/>
      <c r="K24" s="176"/>
      <c r="L24" s="128"/>
      <c r="M24" s="115"/>
    </row>
    <row r="25" spans="1:13" s="105" customFormat="1" ht="12" thickBot="1" x14ac:dyDescent="0.25">
      <c r="A25" s="129"/>
      <c r="B25" s="116" t="s">
        <v>57</v>
      </c>
      <c r="C25" s="117" t="s">
        <v>53</v>
      </c>
      <c r="D25" s="122">
        <f>D24/Indsatsen!$E$23</f>
        <v>80086.401114311608</v>
      </c>
      <c r="E25" s="122">
        <f>MROUND(D25,100)</f>
        <v>80100</v>
      </c>
      <c r="F25" s="123"/>
      <c r="G25" s="118">
        <f>MROUND(G24/Indsatsen!E20,100)</f>
        <v>95700</v>
      </c>
      <c r="H25" s="118">
        <f>MROUND(H24/Indsatsen!E21,100)</f>
        <v>79700</v>
      </c>
      <c r="I25" s="118">
        <f>MROUND(I24/Indsatsen!E22,100)</f>
        <v>66300</v>
      </c>
      <c r="J25" s="118"/>
      <c r="K25" s="176"/>
      <c r="L25" s="128"/>
      <c r="M25" s="115"/>
    </row>
    <row r="26" spans="1:13" s="105" customFormat="1" ht="11.4" x14ac:dyDescent="0.2">
      <c r="A26" s="129"/>
      <c r="B26" s="129"/>
      <c r="C26" s="130"/>
      <c r="D26" s="128"/>
      <c r="E26" s="128"/>
      <c r="F26" s="129"/>
      <c r="G26" s="128"/>
      <c r="H26" s="128"/>
      <c r="I26" s="128"/>
      <c r="J26" s="128"/>
      <c r="K26" s="176"/>
      <c r="L26" s="128"/>
      <c r="M26" s="115"/>
    </row>
    <row r="27" spans="1:13" s="105" customFormat="1" ht="11.4" x14ac:dyDescent="0.2">
      <c r="A27" s="129"/>
      <c r="J27" s="128"/>
      <c r="K27" s="176"/>
      <c r="L27" s="128"/>
      <c r="M27" s="115"/>
    </row>
    <row r="28" spans="1:13" s="105" customFormat="1" ht="13.5" customHeight="1" x14ac:dyDescent="0.2">
      <c r="A28" s="129"/>
      <c r="B28" s="106" t="s">
        <v>115</v>
      </c>
      <c r="C28" s="134" t="s">
        <v>16</v>
      </c>
      <c r="D28" s="135" t="s">
        <v>51</v>
      </c>
      <c r="E28" s="209" t="s">
        <v>114</v>
      </c>
      <c r="F28" s="127" t="s">
        <v>52</v>
      </c>
      <c r="G28" s="133" t="s">
        <v>110</v>
      </c>
      <c r="H28" s="133" t="s">
        <v>111</v>
      </c>
      <c r="I28" s="133" t="s">
        <v>112</v>
      </c>
      <c r="J28" s="127"/>
      <c r="K28" s="176"/>
      <c r="L28" s="128"/>
      <c r="M28" s="115"/>
    </row>
    <row r="29" spans="1:13" s="105" customFormat="1" ht="11.4" x14ac:dyDescent="0.2">
      <c r="A29" s="129"/>
      <c r="B29" s="29" t="s">
        <v>78</v>
      </c>
      <c r="C29" s="111" t="s">
        <v>53</v>
      </c>
      <c r="D29" s="136">
        <f>AVERAGE(G29:I29)</f>
        <v>665011.20000000007</v>
      </c>
      <c r="E29" s="127"/>
      <c r="F29" s="137">
        <f>D29/$D$24</f>
        <v>0.40179057670968704</v>
      </c>
      <c r="G29" s="132">
        <f t="shared" ref="G29:I31" si="2">G18</f>
        <v>621518.39999999991</v>
      </c>
      <c r="H29" s="132">
        <f t="shared" si="2"/>
        <v>707241.6</v>
      </c>
      <c r="I29" s="132">
        <f t="shared" si="2"/>
        <v>666273.6</v>
      </c>
      <c r="J29" s="128"/>
      <c r="K29" s="176"/>
      <c r="L29" s="128"/>
      <c r="M29" s="115"/>
    </row>
    <row r="30" spans="1:13" s="105" customFormat="1" ht="11.4" x14ac:dyDescent="0.2">
      <c r="A30" s="129"/>
      <c r="B30" s="29" t="s">
        <v>81</v>
      </c>
      <c r="C30" s="111" t="s">
        <v>53</v>
      </c>
      <c r="D30" s="136">
        <f>AVERAGE(G30:I30)</f>
        <v>712449.4883793653</v>
      </c>
      <c r="E30" s="127"/>
      <c r="F30" s="137">
        <f>D30/$D$24</f>
        <v>0.43045213496023316</v>
      </c>
      <c r="G30" s="132">
        <f t="shared" si="2"/>
        <v>695405.44992947823</v>
      </c>
      <c r="H30" s="132">
        <f t="shared" si="2"/>
        <v>690153.33960918186</v>
      </c>
      <c r="I30" s="132">
        <f t="shared" si="2"/>
        <v>751789.67559943581</v>
      </c>
      <c r="J30" s="128"/>
      <c r="K30" s="176"/>
      <c r="L30" s="128"/>
      <c r="M30" s="115"/>
    </row>
    <row r="31" spans="1:13" s="105" customFormat="1" ht="11.4" x14ac:dyDescent="0.2">
      <c r="A31" s="129"/>
      <c r="B31" s="29" t="s">
        <v>80</v>
      </c>
      <c r="C31" s="111" t="s">
        <v>53</v>
      </c>
      <c r="D31" s="136">
        <f>AVERAGE(G31:I31)</f>
        <v>133002.6516220028</v>
      </c>
      <c r="E31" s="127"/>
      <c r="F31" s="137">
        <f>D31/$D$24</f>
        <v>8.035836403826295E-2</v>
      </c>
      <c r="G31" s="132">
        <f t="shared" si="2"/>
        <v>399007.95486600843</v>
      </c>
      <c r="H31" s="132">
        <f t="shared" si="2"/>
        <v>0</v>
      </c>
      <c r="I31" s="132">
        <f t="shared" si="2"/>
        <v>0</v>
      </c>
      <c r="J31" s="128"/>
      <c r="K31" s="176"/>
      <c r="L31" s="128"/>
      <c r="M31" s="115"/>
    </row>
    <row r="32" spans="1:13" s="105" customFormat="1" ht="11.4" x14ac:dyDescent="0.2">
      <c r="A32" s="129"/>
      <c r="C32" s="111"/>
      <c r="D32" s="136"/>
      <c r="E32" s="127"/>
      <c r="F32" s="106"/>
      <c r="G32" s="132"/>
      <c r="H32" s="128"/>
      <c r="I32" s="128"/>
      <c r="J32" s="128"/>
      <c r="K32" s="176"/>
      <c r="L32" s="128"/>
      <c r="M32" s="115"/>
    </row>
    <row r="33" spans="1:13" s="105" customFormat="1" ht="11.4" x14ac:dyDescent="0.2">
      <c r="A33" s="129"/>
      <c r="B33" s="131" t="s">
        <v>54</v>
      </c>
      <c r="C33" s="111" t="s">
        <v>53</v>
      </c>
      <c r="D33" s="136">
        <f>AVERAGE(G33:I33)</f>
        <v>0</v>
      </c>
      <c r="E33" s="127"/>
      <c r="F33" s="106"/>
      <c r="G33" s="132">
        <f>SUM(Input!D48:D50)</f>
        <v>0</v>
      </c>
      <c r="H33" s="132">
        <f>SUM(Input!E48:E50)</f>
        <v>0</v>
      </c>
      <c r="I33" s="132">
        <f>SUM(Input!F48:F50)</f>
        <v>0</v>
      </c>
      <c r="J33" s="128"/>
      <c r="K33" s="176"/>
      <c r="L33" s="128"/>
      <c r="M33" s="115"/>
    </row>
    <row r="34" spans="1:13" s="105" customFormat="1" ht="11.4" x14ac:dyDescent="0.2">
      <c r="A34" s="129"/>
      <c r="B34" s="138" t="s">
        <v>55</v>
      </c>
      <c r="C34" s="113" t="s">
        <v>53</v>
      </c>
      <c r="D34" s="139">
        <f>SUM(D29:D31)</f>
        <v>1510463.3400013682</v>
      </c>
      <c r="E34" s="139">
        <f>MROUND(D34,100)</f>
        <v>1510500</v>
      </c>
      <c r="F34" s="140"/>
      <c r="G34" s="141"/>
      <c r="H34" s="141"/>
      <c r="I34" s="141"/>
      <c r="J34" s="141"/>
      <c r="K34" s="176"/>
      <c r="L34" s="128"/>
      <c r="M34" s="115"/>
    </row>
    <row r="35" spans="1:13" s="105" customFormat="1" ht="11.4" x14ac:dyDescent="0.2">
      <c r="A35" s="129"/>
      <c r="B35" s="112" t="s">
        <v>56</v>
      </c>
      <c r="C35" s="113" t="s">
        <v>53</v>
      </c>
      <c r="D35" s="121">
        <f>SUM(D28:D33)</f>
        <v>1510463.3400013682</v>
      </c>
      <c r="E35" s="139">
        <f>MROUND(D35,100)</f>
        <v>1510500</v>
      </c>
      <c r="F35" s="124"/>
      <c r="G35" s="114">
        <f>MROUND(SUM(G29:G33),100)</f>
        <v>1715900</v>
      </c>
      <c r="H35" s="114">
        <f>MROUND(SUM(H29:H33),100)</f>
        <v>1397400</v>
      </c>
      <c r="I35" s="114">
        <f>MROUND(SUM(I29:I33),100)</f>
        <v>1418100</v>
      </c>
      <c r="J35" s="114"/>
      <c r="K35" s="176"/>
      <c r="L35" s="128"/>
      <c r="M35" s="115"/>
    </row>
    <row r="36" spans="1:13" s="105" customFormat="1" ht="12" thickBot="1" x14ac:dyDescent="0.25">
      <c r="A36" s="129"/>
      <c r="B36" s="116" t="s">
        <v>57</v>
      </c>
      <c r="C36" s="117" t="s">
        <v>53</v>
      </c>
      <c r="D36" s="122">
        <f>D35/Indsatsen!$E$23</f>
        <v>73086.935806517809</v>
      </c>
      <c r="E36" s="122">
        <f>MROUND(D36,100)</f>
        <v>73100</v>
      </c>
      <c r="F36" s="123"/>
      <c r="G36" s="118">
        <f>MROUND(G35/Indsatsen!E20,100)</f>
        <v>85800</v>
      </c>
      <c r="H36" s="118">
        <f>MROUND(H35/Indsatsen!E21,100)</f>
        <v>69900</v>
      </c>
      <c r="I36" s="118">
        <f>MROUND(I35/Indsatsen!E22,100)</f>
        <v>64500</v>
      </c>
      <c r="J36" s="118"/>
      <c r="K36" s="176"/>
      <c r="L36" s="128"/>
      <c r="M36" s="115"/>
    </row>
    <row r="37" spans="1:13" s="105" customFormat="1" ht="11.4" x14ac:dyDescent="0.2">
      <c r="A37" s="129"/>
      <c r="B37" s="129"/>
      <c r="C37" s="130"/>
      <c r="D37" s="128"/>
      <c r="E37" s="128"/>
      <c r="F37" s="129"/>
      <c r="G37" s="128"/>
      <c r="H37" s="128"/>
      <c r="I37" s="128"/>
      <c r="J37" s="128"/>
      <c r="K37" s="176"/>
      <c r="L37" s="128"/>
      <c r="M37" s="115"/>
    </row>
    <row r="38" spans="1:13" ht="11.4" x14ac:dyDescent="0.2"/>
    <row r="39" spans="1:13" ht="11.4" x14ac:dyDescent="0.2">
      <c r="B39" s="129"/>
      <c r="C39" s="130"/>
      <c r="D39" s="128"/>
      <c r="E39" s="128"/>
      <c r="F39" s="129"/>
      <c r="G39" s="128"/>
      <c r="H39" s="128"/>
      <c r="I39" s="128"/>
      <c r="J39" s="128"/>
      <c r="K39" s="128"/>
      <c r="L39" s="128"/>
    </row>
    <row r="40" spans="1:13" ht="11.4" x14ac:dyDescent="0.2"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</row>
    <row r="41" spans="1:13" ht="11.4" x14ac:dyDescent="0.2">
      <c r="B41" s="105" t="s">
        <v>58</v>
      </c>
      <c r="G41" s="105" t="s">
        <v>59</v>
      </c>
    </row>
    <row r="42" spans="1:13" ht="11.4" x14ac:dyDescent="0.2"/>
    <row r="43" spans="1:13" ht="11.4" x14ac:dyDescent="0.2"/>
    <row r="44" spans="1:13" ht="11.4" x14ac:dyDescent="0.2"/>
    <row r="45" spans="1:13" ht="11.4" x14ac:dyDescent="0.2"/>
    <row r="46" spans="1:13" ht="11.4" x14ac:dyDescent="0.2"/>
    <row r="47" spans="1:13" ht="11.4" x14ac:dyDescent="0.2"/>
    <row r="48" spans="1:13" ht="11.4" x14ac:dyDescent="0.2"/>
    <row r="49" spans="7:7" ht="11.4" x14ac:dyDescent="0.2">
      <c r="G49" s="119"/>
    </row>
    <row r="50" spans="7:7" ht="11.4" x14ac:dyDescent="0.2"/>
    <row r="51" spans="7:7" ht="11.4" x14ac:dyDescent="0.2"/>
    <row r="52" spans="7:7" ht="11.4" x14ac:dyDescent="0.2"/>
    <row r="53" spans="7:7" ht="11.4" x14ac:dyDescent="0.2"/>
    <row r="54" spans="7:7" ht="11.4" x14ac:dyDescent="0.2"/>
    <row r="55" spans="7:7" ht="11.4" x14ac:dyDescent="0.2"/>
    <row r="56" spans="7:7" ht="11.4" x14ac:dyDescent="0.2"/>
    <row r="57" spans="7:7" ht="11.4" x14ac:dyDescent="0.2"/>
    <row r="58" spans="7:7" ht="11.4" x14ac:dyDescent="0.2"/>
    <row r="59" spans="7:7" ht="11.4" x14ac:dyDescent="0.2"/>
    <row r="60" spans="7:7" ht="11.4" x14ac:dyDescent="0.2"/>
    <row r="61" spans="7:7" ht="11.4" x14ac:dyDescent="0.2"/>
    <row r="62" spans="7:7" ht="11.4" x14ac:dyDescent="0.2"/>
    <row r="63" spans="7:7" ht="11.4" x14ac:dyDescent="0.2"/>
    <row r="64" spans="7:7" ht="11.4" x14ac:dyDescent="0.2"/>
    <row r="65" spans="2:12" s="105" customFormat="1" ht="11.4" x14ac:dyDescent="0.2">
      <c r="B65" s="94" t="s">
        <v>60</v>
      </c>
      <c r="C65" s="104"/>
      <c r="D65" s="104"/>
      <c r="E65" s="104"/>
      <c r="F65" s="103"/>
      <c r="G65" s="103"/>
      <c r="H65" s="103"/>
      <c r="I65" s="103"/>
      <c r="J65" s="103"/>
      <c r="K65" s="103"/>
      <c r="L65" s="103"/>
    </row>
    <row r="66" spans="2:12" ht="11.4" x14ac:dyDescent="0.2"/>
    <row r="67" spans="2:12" ht="11.4" x14ac:dyDescent="0.2">
      <c r="F67" s="219" t="s">
        <v>114</v>
      </c>
      <c r="G67" s="220"/>
    </row>
    <row r="68" spans="2:12" ht="22.8" x14ac:dyDescent="0.2">
      <c r="B68" s="120" t="s">
        <v>61</v>
      </c>
      <c r="C68" s="212" t="s">
        <v>119</v>
      </c>
      <c r="D68" s="212" t="s">
        <v>120</v>
      </c>
      <c r="E68" s="208"/>
      <c r="F68" s="212" t="s">
        <v>119</v>
      </c>
      <c r="G68" s="212" t="s">
        <v>120</v>
      </c>
    </row>
    <row r="69" spans="2:12" ht="11.4" x14ac:dyDescent="0.2">
      <c r="B69" s="143" t="s">
        <v>117</v>
      </c>
      <c r="C69" s="142">
        <f>D24/15</f>
        <v>110341.263757496</v>
      </c>
      <c r="D69" s="142">
        <f>D35/15</f>
        <v>100697.55600009121</v>
      </c>
      <c r="F69" s="142">
        <f t="shared" ref="F69:G71" si="3">MROUND(C69,100)</f>
        <v>110300</v>
      </c>
      <c r="G69" s="142">
        <f t="shared" si="3"/>
        <v>100700</v>
      </c>
    </row>
    <row r="70" spans="2:12" ht="11.4" x14ac:dyDescent="0.2">
      <c r="B70" s="143" t="s">
        <v>118</v>
      </c>
      <c r="C70" s="142">
        <f>D24/Indsatsen!E23</f>
        <v>80086.401114311608</v>
      </c>
      <c r="D70" s="142">
        <f>D35/Indsatsen!E23</f>
        <v>73086.935806517809</v>
      </c>
      <c r="F70" s="142">
        <f t="shared" si="3"/>
        <v>80100</v>
      </c>
      <c r="G70" s="142">
        <f t="shared" si="3"/>
        <v>73100</v>
      </c>
    </row>
    <row r="71" spans="2:12" ht="11.4" x14ac:dyDescent="0.2">
      <c r="B71" s="143" t="s">
        <v>62</v>
      </c>
      <c r="C71" s="142">
        <f>D24/25</f>
        <v>66204.758254497603</v>
      </c>
      <c r="D71" s="142">
        <f>D35/25</f>
        <v>60418.533600054725</v>
      </c>
      <c r="F71" s="142">
        <f t="shared" si="3"/>
        <v>66200</v>
      </c>
      <c r="G71" s="142">
        <f t="shared" si="3"/>
        <v>60400</v>
      </c>
    </row>
    <row r="72" spans="2:12" ht="11.4" x14ac:dyDescent="0.2"/>
    <row r="73" spans="2:12" ht="11.4" x14ac:dyDescent="0.2">
      <c r="B73" s="111" t="s">
        <v>63</v>
      </c>
    </row>
    <row r="74" spans="2:12" ht="11.4" x14ac:dyDescent="0.2"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</row>
    <row r="75" spans="2:12" ht="11.4" x14ac:dyDescent="0.2"/>
    <row r="76" spans="2:12" ht="11.4" x14ac:dyDescent="0.2"/>
    <row r="77" spans="2:12" ht="11.4" x14ac:dyDescent="0.2"/>
    <row r="78" spans="2:12" ht="11.4" x14ac:dyDescent="0.2"/>
    <row r="79" spans="2:12" ht="11.4" x14ac:dyDescent="0.2"/>
    <row r="80" spans="2:12" ht="11.4" x14ac:dyDescent="0.2"/>
    <row r="81" ht="11.4" x14ac:dyDescent="0.2"/>
    <row r="82" ht="11.4" x14ac:dyDescent="0.2"/>
    <row r="83" ht="11.4" x14ac:dyDescent="0.2"/>
    <row r="84" ht="11.4" x14ac:dyDescent="0.2"/>
    <row r="85" ht="11.4" x14ac:dyDescent="0.2"/>
    <row r="86" ht="11.4" x14ac:dyDescent="0.2"/>
  </sheetData>
  <mergeCells count="1">
    <mergeCell ref="F67:G67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"/>
  <sheetViews>
    <sheetView showGridLines="0" workbookViewId="0">
      <selection activeCell="C22" sqref="C22"/>
    </sheetView>
  </sheetViews>
  <sheetFormatPr defaultColWidth="0" defaultRowHeight="0" customHeight="1" zeroHeight="1" x14ac:dyDescent="0.2"/>
  <cols>
    <col min="1" max="1" width="2.5546875" style="22" customWidth="1"/>
    <col min="2" max="2" width="49" style="22" customWidth="1"/>
    <col min="3" max="3" width="21.33203125" style="22" customWidth="1"/>
    <col min="4" max="4" width="18.6640625" style="22" customWidth="1"/>
    <col min="5" max="7" width="16.6640625" style="22" customWidth="1"/>
    <col min="8" max="8" width="13.109375" style="22" customWidth="1"/>
    <col min="9" max="9" width="19.5546875" style="22" customWidth="1"/>
    <col min="10" max="10" width="11.109375" style="22" hidden="1" customWidth="1"/>
    <col min="11" max="19" width="0" style="22" hidden="1" customWidth="1"/>
    <col min="20" max="16384" width="0" style="22" hidden="1"/>
  </cols>
  <sheetData>
    <row r="1" spans="1:19" ht="19.5" customHeight="1" x14ac:dyDescent="0.3">
      <c r="B1" s="101" t="s">
        <v>49</v>
      </c>
      <c r="C1" s="102"/>
      <c r="D1" s="102"/>
      <c r="E1" s="102"/>
      <c r="F1" s="102"/>
      <c r="G1" s="102"/>
      <c r="H1" s="102"/>
    </row>
    <row r="2" spans="1:19" ht="23.25" customHeight="1" x14ac:dyDescent="0.2">
      <c r="B2" s="28" t="s">
        <v>109</v>
      </c>
      <c r="C2" s="102"/>
      <c r="D2" s="102"/>
      <c r="E2" s="102"/>
      <c r="F2" s="102"/>
      <c r="G2" s="102"/>
      <c r="H2" s="102"/>
    </row>
    <row r="3" spans="1:19" s="105" customFormat="1" ht="11.4" x14ac:dyDescent="0.2">
      <c r="A3" s="129"/>
      <c r="B3" s="179"/>
      <c r="C3" s="130"/>
      <c r="D3" s="128"/>
      <c r="E3" s="128"/>
      <c r="F3" s="129"/>
      <c r="G3" s="128"/>
      <c r="H3" s="128"/>
      <c r="I3" s="128"/>
      <c r="J3" s="115"/>
    </row>
    <row r="4" spans="1:19" s="105" customFormat="1" ht="11.4" x14ac:dyDescent="0.2">
      <c r="A4" s="129"/>
      <c r="B4" s="94" t="s">
        <v>50</v>
      </c>
      <c r="C4" s="125"/>
      <c r="D4" s="125"/>
      <c r="E4" s="125"/>
      <c r="F4" s="94"/>
      <c r="G4" s="94"/>
      <c r="H4" s="94"/>
      <c r="I4" s="128"/>
      <c r="J4" s="115"/>
    </row>
    <row r="5" spans="1:19" ht="13.8" x14ac:dyDescent="0.25">
      <c r="B5" s="106"/>
      <c r="C5" s="134"/>
      <c r="D5" s="144"/>
      <c r="E5" s="144" t="s">
        <v>65</v>
      </c>
      <c r="F5" s="144" t="s">
        <v>66</v>
      </c>
      <c r="G5" s="145" t="s">
        <v>67</v>
      </c>
      <c r="H5" s="107"/>
      <c r="I5" s="108"/>
      <c r="J5" s="23"/>
      <c r="K5" s="109"/>
      <c r="L5" s="109"/>
      <c r="M5" s="109"/>
      <c r="N5" s="109"/>
      <c r="O5" s="109"/>
      <c r="P5" s="109"/>
      <c r="Q5" s="110"/>
      <c r="R5" s="110"/>
      <c r="S5" s="23"/>
    </row>
    <row r="6" spans="1:19" s="105" customFormat="1" ht="71.400000000000006" x14ac:dyDescent="0.2">
      <c r="A6" s="129"/>
      <c r="B6" s="181" t="s">
        <v>68</v>
      </c>
      <c r="C6" s="182"/>
      <c r="D6" s="183"/>
      <c r="E6" s="184" t="s">
        <v>104</v>
      </c>
      <c r="F6" s="185" t="s">
        <v>105</v>
      </c>
      <c r="G6" s="184" t="s">
        <v>106</v>
      </c>
      <c r="H6" s="186"/>
      <c r="I6" s="187"/>
      <c r="J6" s="115"/>
    </row>
    <row r="7" spans="1:19" s="105" customFormat="1" ht="11.4" x14ac:dyDescent="0.2">
      <c r="A7" s="129"/>
      <c r="B7" s="188"/>
      <c r="C7" s="189"/>
      <c r="D7" s="190"/>
      <c r="E7" s="187"/>
      <c r="F7" s="191"/>
      <c r="G7" s="190"/>
      <c r="H7" s="187"/>
      <c r="I7" s="187"/>
      <c r="J7" s="115"/>
    </row>
    <row r="8" spans="1:19" s="105" customFormat="1" ht="11.4" x14ac:dyDescent="0.2">
      <c r="A8" s="129"/>
      <c r="B8" s="192" t="s">
        <v>69</v>
      </c>
      <c r="C8" s="189"/>
      <c r="D8" s="190"/>
      <c r="E8" s="190">
        <v>65443.87266930574</v>
      </c>
      <c r="F8" s="191">
        <v>-94261</v>
      </c>
      <c r="G8" s="190">
        <v>49024.343396512122</v>
      </c>
      <c r="H8" s="187"/>
      <c r="I8" s="187"/>
      <c r="J8" s="115"/>
    </row>
    <row r="9" spans="1:19" s="105" customFormat="1" ht="11.4" x14ac:dyDescent="0.2">
      <c r="A9" s="129"/>
      <c r="B9" s="188"/>
      <c r="C9" s="189"/>
      <c r="D9" s="190"/>
      <c r="E9" s="193"/>
      <c r="F9" s="193"/>
      <c r="G9" s="193"/>
      <c r="H9" s="187"/>
      <c r="I9" s="187"/>
      <c r="J9" s="115"/>
    </row>
    <row r="10" spans="1:19" s="105" customFormat="1" ht="11.4" x14ac:dyDescent="0.2">
      <c r="A10" s="129"/>
      <c r="B10" s="194" t="s">
        <v>70</v>
      </c>
      <c r="C10" s="195"/>
      <c r="D10" s="196"/>
      <c r="E10" s="197"/>
      <c r="F10" s="197"/>
      <c r="G10" s="197"/>
      <c r="H10" s="198"/>
      <c r="I10" s="187"/>
      <c r="J10" s="115"/>
    </row>
    <row r="11" spans="1:19" s="105" customFormat="1" ht="11.4" x14ac:dyDescent="0.2">
      <c r="A11" s="129"/>
      <c r="B11" s="199" t="s">
        <v>108</v>
      </c>
      <c r="C11" s="189"/>
      <c r="D11" s="190"/>
      <c r="E11" s="190">
        <v>138530.87266930574</v>
      </c>
      <c r="F11" s="191">
        <v>-21174.079590953741</v>
      </c>
      <c r="G11" s="190">
        <v>122111.34339651212</v>
      </c>
      <c r="H11" s="187"/>
      <c r="I11" s="187"/>
      <c r="J11" s="115"/>
    </row>
    <row r="12" spans="1:19" s="105" customFormat="1" ht="11.4" x14ac:dyDescent="0.2">
      <c r="A12" s="129"/>
      <c r="B12" s="199" t="s">
        <v>107</v>
      </c>
      <c r="C12" s="189"/>
      <c r="D12" s="190"/>
      <c r="E12" s="191">
        <v>-73087</v>
      </c>
      <c r="F12" s="191">
        <v>-73087</v>
      </c>
      <c r="G12" s="191">
        <v>-73087</v>
      </c>
      <c r="H12" s="187"/>
      <c r="I12" s="187"/>
      <c r="J12" s="115"/>
    </row>
    <row r="13" spans="1:19" s="105" customFormat="1" ht="11.4" x14ac:dyDescent="0.2">
      <c r="A13" s="129"/>
      <c r="B13" s="200"/>
      <c r="C13" s="201"/>
      <c r="D13" s="202"/>
      <c r="E13" s="202"/>
      <c r="F13" s="203"/>
      <c r="G13" s="202"/>
      <c r="H13" s="186"/>
      <c r="I13" s="187"/>
      <c r="J13" s="115"/>
    </row>
    <row r="14" spans="1:19" s="105" customFormat="1" ht="11.4" x14ac:dyDescent="0.2">
      <c r="A14" s="129"/>
      <c r="B14" s="204"/>
      <c r="C14" s="189"/>
      <c r="D14" s="190"/>
      <c r="E14" s="187"/>
      <c r="F14" s="205"/>
      <c r="G14" s="190"/>
      <c r="H14" s="187"/>
      <c r="I14" s="187"/>
      <c r="J14" s="115"/>
    </row>
    <row r="15" spans="1:19" s="105" customFormat="1" ht="11.4" x14ac:dyDescent="0.2">
      <c r="A15" s="129"/>
      <c r="B15" s="206" t="s">
        <v>71</v>
      </c>
      <c r="C15" s="189"/>
      <c r="D15" s="190"/>
      <c r="E15" s="187"/>
      <c r="F15" s="205"/>
      <c r="G15" s="190"/>
      <c r="H15" s="187"/>
      <c r="I15" s="187"/>
      <c r="J15" s="115"/>
    </row>
    <row r="16" spans="1:19" s="105" customFormat="1" ht="11.4" x14ac:dyDescent="0.2">
      <c r="A16" s="129"/>
      <c r="B16" s="204" t="s">
        <v>69</v>
      </c>
      <c r="C16" s="189"/>
      <c r="D16" s="190"/>
      <c r="E16" s="190">
        <f>MROUND(E8,100)</f>
        <v>65400</v>
      </c>
      <c r="F16" s="190">
        <f>MROUND(F8,-100)</f>
        <v>-94300</v>
      </c>
      <c r="G16" s="190">
        <f>MROUND(G8,100)</f>
        <v>49000</v>
      </c>
      <c r="H16" s="187"/>
      <c r="I16" s="187"/>
      <c r="J16" s="115"/>
    </row>
    <row r="17" spans="1:10" s="105" customFormat="1" ht="11.4" x14ac:dyDescent="0.2">
      <c r="A17" s="129"/>
      <c r="B17" s="189"/>
      <c r="C17" s="189"/>
      <c r="D17" s="190"/>
      <c r="E17" s="187"/>
      <c r="F17" s="205"/>
      <c r="G17" s="190"/>
      <c r="H17" s="187"/>
      <c r="I17" s="187"/>
      <c r="J17" s="115"/>
    </row>
    <row r="18" spans="1:10" s="105" customFormat="1" ht="11.4" x14ac:dyDescent="0.2">
      <c r="A18" s="129"/>
      <c r="B18" s="199" t="s">
        <v>108</v>
      </c>
      <c r="C18" s="189"/>
      <c r="D18" s="190"/>
      <c r="E18" s="190">
        <f>MROUND(E11,100)</f>
        <v>138500</v>
      </c>
      <c r="F18" s="190">
        <f t="shared" ref="F18" si="0">MROUND(F11,-100)</f>
        <v>-21200</v>
      </c>
      <c r="G18" s="190">
        <f>MROUND(G11,100)</f>
        <v>122100</v>
      </c>
      <c r="H18" s="187"/>
      <c r="I18" s="187"/>
      <c r="J18" s="115"/>
    </row>
    <row r="19" spans="1:10" s="105" customFormat="1" ht="11.4" x14ac:dyDescent="0.2">
      <c r="A19" s="129"/>
      <c r="B19" s="199" t="s">
        <v>107</v>
      </c>
      <c r="C19" s="206"/>
      <c r="D19" s="187"/>
      <c r="E19" s="190">
        <f>MROUND(E12,-100)</f>
        <v>-73100</v>
      </c>
      <c r="F19" s="190">
        <f>MROUND(F12,-100)</f>
        <v>-73100</v>
      </c>
      <c r="G19" s="190">
        <f>MROUND(G12,-100)</f>
        <v>-73100</v>
      </c>
      <c r="H19" s="187"/>
      <c r="I19" s="187"/>
      <c r="J19" s="115"/>
    </row>
    <row r="20" spans="1:10" s="105" customFormat="1" ht="11.4" x14ac:dyDescent="0.2">
      <c r="A20" s="129"/>
      <c r="B20" s="200"/>
      <c r="C20" s="206"/>
      <c r="D20" s="187"/>
      <c r="E20" s="190"/>
      <c r="F20" s="190"/>
      <c r="G20" s="190"/>
      <c r="H20" s="187"/>
      <c r="I20" s="187"/>
      <c r="J20" s="115"/>
    </row>
    <row r="21" spans="1:10" s="105" customFormat="1" ht="11.4" x14ac:dyDescent="0.2">
      <c r="A21" s="129"/>
      <c r="B21" s="197"/>
      <c r="C21" s="213"/>
      <c r="D21" s="198"/>
      <c r="E21" s="198"/>
      <c r="F21" s="214"/>
      <c r="G21" s="198"/>
      <c r="H21" s="198"/>
      <c r="I21" s="187"/>
      <c r="J21" s="115"/>
    </row>
    <row r="22" spans="1:10" s="105" customFormat="1" ht="12" thickBot="1" x14ac:dyDescent="0.25">
      <c r="A22" s="129"/>
      <c r="B22" s="215"/>
      <c r="C22" s="216"/>
      <c r="D22" s="217"/>
      <c r="E22" s="217"/>
      <c r="F22" s="215"/>
      <c r="G22" s="217"/>
      <c r="H22" s="217"/>
      <c r="I22" s="187"/>
      <c r="J22" s="115"/>
    </row>
    <row r="23" spans="1:10" ht="11.4" x14ac:dyDescent="0.2">
      <c r="A23" s="131"/>
      <c r="B23" s="131"/>
      <c r="C23" s="131"/>
      <c r="D23" s="131"/>
      <c r="E23" s="131"/>
      <c r="G23" s="131"/>
      <c r="H23" s="131"/>
      <c r="I23" s="131"/>
    </row>
    <row r="24" spans="1:10" ht="11.4" x14ac:dyDescent="0.2">
      <c r="B24" s="105" t="s">
        <v>58</v>
      </c>
      <c r="G24" s="105"/>
    </row>
    <row r="25" spans="1:10" ht="11.4" x14ac:dyDescent="0.2"/>
    <row r="26" spans="1:10" ht="11.4" x14ac:dyDescent="0.2"/>
    <row r="27" spans="1:10" ht="11.4" x14ac:dyDescent="0.2"/>
    <row r="28" spans="1:10" ht="11.4" x14ac:dyDescent="0.2"/>
    <row r="29" spans="1:10" ht="11.4" x14ac:dyDescent="0.2"/>
    <row r="30" spans="1:10" ht="11.4" x14ac:dyDescent="0.2"/>
    <row r="31" spans="1:10" ht="11.4" x14ac:dyDescent="0.2"/>
    <row r="32" spans="1:10" ht="11.4" x14ac:dyDescent="0.2">
      <c r="G32" s="119"/>
    </row>
    <row r="33" spans="2:9" ht="11.4" x14ac:dyDescent="0.2"/>
    <row r="34" spans="2:9" ht="11.4" x14ac:dyDescent="0.2"/>
    <row r="35" spans="2:9" ht="11.4" x14ac:dyDescent="0.2"/>
    <row r="36" spans="2:9" ht="11.4" x14ac:dyDescent="0.2"/>
    <row r="37" spans="2:9" ht="11.4" x14ac:dyDescent="0.2"/>
    <row r="38" spans="2:9" ht="11.4" x14ac:dyDescent="0.2"/>
    <row r="39" spans="2:9" ht="11.4" x14ac:dyDescent="0.2"/>
    <row r="40" spans="2:9" ht="11.4" x14ac:dyDescent="0.2"/>
    <row r="41" spans="2:9" ht="11.4" x14ac:dyDescent="0.2"/>
    <row r="42" spans="2:9" ht="11.4" x14ac:dyDescent="0.2">
      <c r="B42" s="24"/>
      <c r="C42" s="24"/>
      <c r="D42" s="24"/>
      <c r="E42" s="24"/>
      <c r="F42" s="24"/>
      <c r="G42" s="24"/>
      <c r="H42" s="24"/>
      <c r="I42" s="24"/>
    </row>
    <row r="43" spans="2:9" ht="11.4" x14ac:dyDescent="0.2"/>
    <row r="44" spans="2:9" ht="11.4" x14ac:dyDescent="0.2"/>
    <row r="45" spans="2:9" ht="11.4" x14ac:dyDescent="0.2"/>
    <row r="46" spans="2:9" ht="11.4" x14ac:dyDescent="0.2"/>
    <row r="47" spans="2:9" ht="11.4" x14ac:dyDescent="0.2"/>
    <row r="48" spans="2:9" ht="11.4" x14ac:dyDescent="0.2"/>
    <row r="49" ht="11.4" x14ac:dyDescent="0.2"/>
    <row r="50" ht="11.4" x14ac:dyDescent="0.2"/>
    <row r="67" ht="0" hidden="1" customHeight="1" x14ac:dyDescent="0.2"/>
    <row r="68" ht="0" hidden="1" customHeight="1" x14ac:dyDescent="0.2"/>
    <row r="69" ht="0" hidden="1" customHeight="1" x14ac:dyDescent="0.2"/>
    <row r="70" ht="0" hidden="1" customHeight="1" x14ac:dyDescent="0.2"/>
    <row r="71" ht="0" hidden="1" customHeight="1" x14ac:dyDescent="0.2"/>
    <row r="72" ht="0" hidden="1" customHeight="1" x14ac:dyDescent="0.2"/>
    <row r="73" ht="0" hidden="1" customHeight="1" x14ac:dyDescent="0.2"/>
    <row r="74" ht="0" hidden="1" customHeight="1" x14ac:dyDescent="0.2"/>
    <row r="75" ht="0" hidden="1" customHeight="1" x14ac:dyDescent="0.2"/>
    <row r="76" ht="0" hidden="1" customHeight="1" x14ac:dyDescent="0.2"/>
    <row r="77" ht="0" hidden="1" customHeight="1" x14ac:dyDescent="0.2"/>
    <row r="78" ht="0" hidden="1" customHeight="1" x14ac:dyDescent="0.2"/>
    <row r="79" ht="0" hidden="1" customHeight="1" x14ac:dyDescent="0.2"/>
    <row r="80" ht="0" hidden="1" customHeight="1" x14ac:dyDescent="0.2"/>
    <row r="81" ht="0" hidden="1" customHeight="1" x14ac:dyDescent="0.2"/>
    <row r="82" ht="0" hidden="1" customHeight="1" x14ac:dyDescent="0.2"/>
    <row r="83" ht="0" hidden="1" customHeight="1" x14ac:dyDescent="0.2"/>
    <row r="84" ht="0" hidden="1" customHeight="1" x14ac:dyDescent="0.2"/>
    <row r="85" ht="0" hidden="1" customHeight="1" x14ac:dyDescent="0.2"/>
    <row r="86" ht="0" hidden="1" customHeight="1" x14ac:dyDescent="0.2"/>
    <row r="87" ht="0" hidden="1" customHeight="1" x14ac:dyDescent="0.2"/>
    <row r="88" ht="0" hidden="1" customHeight="1" x14ac:dyDescent="0.2"/>
    <row r="89" ht="0" hidden="1" customHeight="1" x14ac:dyDescent="0.2"/>
    <row r="90" ht="0" hidden="1" customHeight="1" x14ac:dyDescent="0.2"/>
    <row r="91" ht="0" hidden="1" customHeight="1" x14ac:dyDescent="0.2"/>
    <row r="92" ht="0" hidden="1" customHeight="1" x14ac:dyDescent="0.2"/>
    <row r="93" ht="0" hidden="1" customHeight="1" x14ac:dyDescent="0.2"/>
    <row r="94" ht="0" hidden="1" customHeight="1" x14ac:dyDescent="0.2"/>
    <row r="95" ht="0" hidden="1" customHeight="1" x14ac:dyDescent="0.2"/>
    <row r="96" ht="0" hidden="1" customHeight="1" x14ac:dyDescent="0.2"/>
    <row r="97" ht="0" hidden="1" customHeight="1" x14ac:dyDescent="0.2"/>
    <row r="98" ht="0" hidden="1" customHeight="1" x14ac:dyDescent="0.2"/>
    <row r="99" ht="0" hidden="1" customHeight="1" x14ac:dyDescent="0.2"/>
    <row r="100" ht="0" hidden="1" customHeight="1" x14ac:dyDescent="0.2"/>
    <row r="101" ht="0" hidden="1" customHeight="1" x14ac:dyDescent="0.2"/>
    <row r="102" ht="0" hidden="1" customHeight="1" x14ac:dyDescent="0.2"/>
    <row r="103" ht="0" hidden="1" customHeight="1" x14ac:dyDescent="0.2"/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f961519-8e33-4cdb-a0f2-e62f28f3f7c6">
      <UserInfo>
        <DisplayName>Rasmus Bundsgaard Hyre</DisplayName>
        <AccountId>30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225AC1BEBA714B86469A69B0BDF687" ma:contentTypeVersion="12" ma:contentTypeDescription="Opret et nyt dokument." ma:contentTypeScope="" ma:versionID="f1df46b9beb7978274b48a459c95fc17">
  <xsd:schema xmlns:xsd="http://www.w3.org/2001/XMLSchema" xmlns:xs="http://www.w3.org/2001/XMLSchema" xmlns:p="http://schemas.microsoft.com/office/2006/metadata/properties" xmlns:ns2="7745ee19-da05-4b25-8bb4-c390624a1fab" xmlns:ns3="ef961519-8e33-4cdb-a0f2-e62f28f3f7c6" targetNamespace="http://schemas.microsoft.com/office/2006/metadata/properties" ma:root="true" ma:fieldsID="bd203f26d2924985137b89aafe7ca4b2" ns2:_="" ns3:_="">
    <xsd:import namespace="7745ee19-da05-4b25-8bb4-c390624a1fab"/>
    <xsd:import namespace="ef961519-8e33-4cdb-a0f2-e62f28f3f7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5ee19-da05-4b25-8bb4-c390624a1f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961519-8e33-4cdb-a0f2-e62f28f3f7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CD75B6-40DE-4B83-9C8F-86FD4A97672E}">
  <ds:schemaRefs>
    <ds:schemaRef ds:uri="http://schemas.microsoft.com/office/2006/metadata/properties"/>
    <ds:schemaRef ds:uri="http://schemas.microsoft.com/office/infopath/2007/PartnerControls"/>
    <ds:schemaRef ds:uri="9f77a4bd-f09d-457c-9aae-126f887f4a5d"/>
    <ds:schemaRef ds:uri="ef961519-8e33-4cdb-a0f2-e62f28f3f7c6"/>
  </ds:schemaRefs>
</ds:datastoreItem>
</file>

<file path=customXml/itemProps2.xml><?xml version="1.0" encoding="utf-8"?>
<ds:datastoreItem xmlns:ds="http://schemas.openxmlformats.org/officeDocument/2006/customXml" ds:itemID="{14079A73-4062-4842-B307-30AF5BDE1B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45ee19-da05-4b25-8bb4-c390624a1fab"/>
    <ds:schemaRef ds:uri="ef961519-8e33-4cdb-a0f2-e62f28f3f7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8A0310-01C1-4CBD-872C-41599F3326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Forside</vt:lpstr>
      <vt:lpstr>Indsatsen</vt:lpstr>
      <vt:lpstr>Generelle antagelser</vt:lpstr>
      <vt:lpstr>Input</vt:lpstr>
      <vt:lpstr>Resultater</vt:lpstr>
      <vt:lpstr>SØM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Pernille Højgård Thøgersen</dc:creator>
  <cp:keywords/>
  <dc:description/>
  <cp:lastModifiedBy>Esben Bjørn Christensen</cp:lastModifiedBy>
  <cp:revision/>
  <dcterms:created xsi:type="dcterms:W3CDTF">2022-07-05T07:25:25Z</dcterms:created>
  <dcterms:modified xsi:type="dcterms:W3CDTF">2023-07-03T11:19:58Z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0x010100C6225AC1BEBA714B86469A69B0BDF687</vt:lpwstr>
  </property>
</Properties>
</file>