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033562\Desktop\Omkostningsvurderinger - Lovende praksis slutevaluering - feb2020\"/>
    </mc:Choice>
  </mc:AlternateContent>
  <bookViews>
    <workbookView xWindow="-120" yWindow="-120" windowWidth="29040" windowHeight="15840" activeTab="1"/>
  </bookViews>
  <sheets>
    <sheet name="Forside" sheetId="13" r:id="rId1"/>
    <sheet name="Indsatsen" sheetId="7" r:id="rId2"/>
    <sheet name="Generelle antagelser" sheetId="6" r:id="rId3"/>
    <sheet name="Input" sheetId="8" r:id="rId4"/>
    <sheet name="Resultater"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7" l="1"/>
  <c r="D34" i="6"/>
  <c r="D30" i="6"/>
  <c r="D26" i="6"/>
  <c r="D22" i="6"/>
  <c r="D18" i="6"/>
  <c r="D14" i="6"/>
  <c r="D9" i="6"/>
  <c r="K9" i="12" l="1"/>
  <c r="K17" i="12"/>
  <c r="D19" i="7"/>
  <c r="D10" i="6" l="1"/>
  <c r="H17" i="12"/>
  <c r="G17" i="12"/>
  <c r="H9" i="12"/>
  <c r="G9" i="12"/>
  <c r="D35" i="6" l="1"/>
  <c r="D31" i="6"/>
  <c r="D32" i="6" s="1"/>
  <c r="D27" i="6"/>
  <c r="D23" i="6"/>
  <c r="D19" i="6"/>
  <c r="D15" i="6"/>
  <c r="D28" i="6" l="1"/>
  <c r="D24" i="6"/>
  <c r="D20" i="6"/>
  <c r="D36" i="6"/>
  <c r="G67" i="8"/>
  <c r="F67" i="8"/>
  <c r="E49" i="8"/>
  <c r="E48" i="8"/>
  <c r="I9" i="12" l="1"/>
  <c r="I17" i="12"/>
  <c r="J9" i="12"/>
  <c r="J17" i="12"/>
  <c r="E29" i="8"/>
  <c r="E28" i="8"/>
  <c r="E9" i="8"/>
  <c r="E8" i="8"/>
  <c r="D9" i="12" l="1"/>
  <c r="D17" i="12"/>
  <c r="D16" i="6"/>
  <c r="G6" i="12" s="1"/>
  <c r="E9" i="12" l="1"/>
  <c r="E17" i="12"/>
  <c r="K15" i="12"/>
  <c r="K16" i="12"/>
  <c r="K6" i="12"/>
  <c r="K7" i="12"/>
  <c r="K8" i="12"/>
  <c r="H16" i="12"/>
  <c r="G15" i="12"/>
  <c r="J8" i="12"/>
  <c r="H6" i="12"/>
  <c r="J16" i="12"/>
  <c r="G8" i="12"/>
  <c r="H8" i="12"/>
  <c r="I16" i="12"/>
  <c r="I6" i="12"/>
  <c r="J6" i="12"/>
  <c r="H7" i="12"/>
  <c r="J15" i="12"/>
  <c r="G16" i="12"/>
  <c r="I8" i="12"/>
  <c r="G7" i="12"/>
  <c r="H15" i="12"/>
  <c r="I7" i="12"/>
  <c r="I15" i="12"/>
  <c r="J7" i="12"/>
  <c r="K10" i="12" l="1"/>
  <c r="K11" i="12" s="1"/>
  <c r="K18" i="12"/>
  <c r="D16" i="12"/>
  <c r="D6" i="12"/>
  <c r="D15" i="12"/>
  <c r="D8" i="12"/>
  <c r="D7" i="12"/>
  <c r="J18" i="12"/>
  <c r="I18" i="12"/>
  <c r="H18" i="12"/>
  <c r="J10" i="12"/>
  <c r="J11" i="12" s="1"/>
  <c r="H10" i="12"/>
  <c r="H11" i="12" s="1"/>
  <c r="G10" i="12"/>
  <c r="G11" i="12" s="1"/>
  <c r="I10" i="12"/>
  <c r="I11" i="12" s="1"/>
  <c r="G18" i="12"/>
  <c r="G19" i="12" l="1"/>
  <c r="J19" i="12"/>
  <c r="I19" i="12"/>
  <c r="H19" i="12"/>
  <c r="D11" i="12"/>
  <c r="E8" i="12"/>
  <c r="D18" i="12"/>
  <c r="K19" i="12"/>
  <c r="E16" i="12"/>
  <c r="D10" i="12"/>
  <c r="E6" i="12"/>
  <c r="E7" i="12"/>
  <c r="E15" i="12"/>
  <c r="D19" i="12" l="1"/>
  <c r="F16" i="12"/>
  <c r="F15" i="12"/>
  <c r="E10" i="12"/>
  <c r="F6" i="12" s="1"/>
  <c r="F17" i="12"/>
  <c r="F18" i="12"/>
  <c r="E18" i="12"/>
  <c r="F7" i="12" l="1"/>
  <c r="F10" i="12"/>
  <c r="F9" i="12"/>
  <c r="F8" i="12"/>
</calcChain>
</file>

<file path=xl/sharedStrings.xml><?xml version="1.0" encoding="utf-8"?>
<sst xmlns="http://schemas.openxmlformats.org/spreadsheetml/2006/main" count="414" uniqueCount="111">
  <si>
    <t>Øvrige udgifter</t>
  </si>
  <si>
    <t>Transport</t>
  </si>
  <si>
    <t>Møder med borgeren</t>
  </si>
  <si>
    <t>ANTAGELSER</t>
  </si>
  <si>
    <t>Efterår 2019</t>
  </si>
  <si>
    <t>enhed</t>
  </si>
  <si>
    <t>Bemærk/Kilde</t>
  </si>
  <si>
    <t>kr./mdr.</t>
  </si>
  <si>
    <t>kr./time</t>
  </si>
  <si>
    <t>timer</t>
  </si>
  <si>
    <t>-</t>
  </si>
  <si>
    <t>kr</t>
  </si>
  <si>
    <t>Driftsomkostninger</t>
  </si>
  <si>
    <t>RESULTATER</t>
  </si>
  <si>
    <t>BAGGRUND</t>
  </si>
  <si>
    <t>kr.</t>
  </si>
  <si>
    <t>Organiserende møder uden borgeren</t>
  </si>
  <si>
    <t>Ledere</t>
  </si>
  <si>
    <t>Gns. løn</t>
  </si>
  <si>
    <t>Gns. timeløn inkl. overhead</t>
  </si>
  <si>
    <t>Gns. timeløn</t>
  </si>
  <si>
    <t>.</t>
  </si>
  <si>
    <t>Nej</t>
  </si>
  <si>
    <t>Før forløb</t>
  </si>
  <si>
    <t>Psykolog</t>
  </si>
  <si>
    <t>Sundhedsplejerske</t>
  </si>
  <si>
    <t>Pædagog</t>
  </si>
  <si>
    <t>Projektmedarbejder</t>
  </si>
  <si>
    <t>Ergoterapeut</t>
  </si>
  <si>
    <t>Gruppemøder</t>
  </si>
  <si>
    <t>Forplejning</t>
  </si>
  <si>
    <t>Materialer</t>
  </si>
  <si>
    <t>Supervision</t>
  </si>
  <si>
    <t>Afslutning</t>
  </si>
  <si>
    <t>Antagelser</t>
  </si>
  <si>
    <t>Prisniveau</t>
  </si>
  <si>
    <t>årstal</t>
  </si>
  <si>
    <t>Overhead på lønomkostninger</t>
  </si>
  <si>
    <t>pct.</t>
  </si>
  <si>
    <t>Effektiv årsnorm</t>
  </si>
  <si>
    <t>timer/år</t>
  </si>
  <si>
    <t>Den Socialøkonomiske Investeringsmodel (SØM), Socialstyrelsen</t>
  </si>
  <si>
    <t>år</t>
  </si>
  <si>
    <t>Ovenstående lønomkostninger fra krl.dk indeholder grundløn, diverse tillæg, særydelser, feriepenge og overarbejde</t>
  </si>
  <si>
    <t>Lønninger</t>
  </si>
  <si>
    <t>Kommunernes og Regionernes Løndatakontor (KRL)</t>
  </si>
  <si>
    <t>Ledere, socialrådgivere. Kommunernes og Regionernes Løndatakontor (KRL)</t>
  </si>
  <si>
    <t>1. marts 2018 til 30. september 2019</t>
  </si>
  <si>
    <t>Uddannelse af behandlere</t>
  </si>
  <si>
    <t>INPUT</t>
  </si>
  <si>
    <t>Driftsomkostninger i alt</t>
  </si>
  <si>
    <t>OMKOSTNINGER OPGJORT PR. FASE</t>
  </si>
  <si>
    <t>Gns. pr. år</t>
  </si>
  <si>
    <t>Gruppe</t>
  </si>
  <si>
    <t>Børn/unge i gruppeforløb 6</t>
  </si>
  <si>
    <t>Gns. antal børnegrupper pr. år</t>
  </si>
  <si>
    <t>Aktiviteter med børn/unge</t>
  </si>
  <si>
    <t>Aktiviteter uden børn/unge</t>
  </si>
  <si>
    <t>OMKOSTNINGER OPGJORT PR. AKTIVITET MED/UDEN BØRN</t>
  </si>
  <si>
    <t>Gns. pr. gruppe</t>
  </si>
  <si>
    <t>Gennemsnit pr. barn/ung</t>
  </si>
  <si>
    <t>Efterår 2018</t>
  </si>
  <si>
    <t>Forår 2019</t>
  </si>
  <si>
    <t>Børn/unge i Efterår 2018</t>
  </si>
  <si>
    <t>Børn/unge i Forår 2019</t>
  </si>
  <si>
    <t>Børn/unge i Efterår 2019</t>
  </si>
  <si>
    <t>Socialrådgiver, Kommunernes og Regionernes Løndatakontor (KRL)</t>
  </si>
  <si>
    <t xml:space="preserve">pct. </t>
  </si>
  <si>
    <t>løn</t>
  </si>
  <si>
    <t>-20 pct</t>
  </si>
  <si>
    <t>gens</t>
  </si>
  <si>
    <t>+ 20 pct</t>
  </si>
  <si>
    <t>børn/unge</t>
  </si>
  <si>
    <t>8 børn/unge pr. hold</t>
  </si>
  <si>
    <t>4 børn/unge pr hold</t>
  </si>
  <si>
    <t>6 børn unge pr hold</t>
  </si>
  <si>
    <t>+10 pct.</t>
  </si>
  <si>
    <t>FØLSOMHEDSANALYSER</t>
  </si>
  <si>
    <t>Udarbejdet af Rambøll Management Consulting</t>
  </si>
  <si>
    <t>Efteråret 2019</t>
  </si>
  <si>
    <t>Udarbejdet i forbindelse med projektet "Dokumentation af Lovende social praksis" for Socialstyrelsen</t>
  </si>
  <si>
    <t>Omkostningsvurdering af børnegrupper i Favrskov Kommune.</t>
  </si>
  <si>
    <t xml:space="preserve">Driftsperiode for en fremtidig indsats </t>
  </si>
  <si>
    <t>Antal behandlere/medarbejdere</t>
  </si>
  <si>
    <t>FAKTISK ANTAL MEDARBEJDERE/BEHANDLERE</t>
  </si>
  <si>
    <t>Gruppe:</t>
  </si>
  <si>
    <t>RESSOURCEFORBRUG TIL DRIFT AF INDSATSEN</t>
  </si>
  <si>
    <t>Gens. pr. barn</t>
  </si>
  <si>
    <t>Bemærk: Følsomhedsanalyserne er ikke dynamiske og skal opdateres, hvis der ændres i antagelserne</t>
  </si>
  <si>
    <t>Forår 2018 Hold1</t>
  </si>
  <si>
    <t>Forår 2018 Hold2</t>
  </si>
  <si>
    <t>Ressourcer til klargøring af de enkelte forløb</t>
  </si>
  <si>
    <t>Ressourceforbrug til afholdelse af gruppemøder</t>
  </si>
  <si>
    <t>Ressporceforbrug til afslutning af forløb</t>
  </si>
  <si>
    <t xml:space="preserve">Øvrige udgifter </t>
  </si>
  <si>
    <t>Antal børnegrupper per år</t>
  </si>
  <si>
    <t>antal/år</t>
  </si>
  <si>
    <t>antal pr år</t>
  </si>
  <si>
    <t>Antal medarbejdere til gennemførelse af indsats pr. år</t>
  </si>
  <si>
    <t>Beskrivelse af indsatsen</t>
  </si>
  <si>
    <t>Antal børnegrupper der har været afholdt i indsamlingsperioden</t>
  </si>
  <si>
    <t>Børn/unge i Forår 2018 Hold 2</t>
  </si>
  <si>
    <t>Børn/unge i Forår 2018 Hold 1</t>
  </si>
  <si>
    <t>BESKRIVELSE</t>
  </si>
  <si>
    <t>OMKOSTNINGSVURDERING AF BØRNEGRUPPER I FAVRSKOV KOMMUNE</t>
  </si>
  <si>
    <t>Indsamlingsperiode for omkostninger i Favrskov Kommune</t>
  </si>
  <si>
    <t>FAKTISK AFHOLDTE GRUPPEFORLØB I FAVRSKOV KOMMUNE DER DANNER GRUNDLAG FOR OMKOSTNINGSVURDERINGEN</t>
  </si>
  <si>
    <t>Børnegrupper i Favrskov Kommune er et gruppebaseret tilbud til børn og unge, hvis forældre eller søskende har en psykisk sygdom. Tilbuddet er etableret i et samarbejde mellem Favrskov Kommune og SIND Pårørenderådgivning. Formålet med tilbuddet er at forebygge følgevirkninger af at vokse op som pårørende til et familiemedlem, der lider af psykisk sygdom, fx dårlig trivsel og forhøjet risiko for selv at udvikle psykisk sygdom.
Der er tale om et gruppeforløb, der søger at hjælpe de deltagende børn og unge til at forstå, hvad der foregår i deres familie og til at give dem et sprog til at sætte ord på og tale om den psykiske sygdom. Endelig skaber gruppeforløbet også en ramme, hvor de får mulighed for at tale med andre børn i samme situation som dem selv om, hvad det betyder at indgå i en familie med psykisk sygdom. Indsatsen er organisatorisk forankret i sundhedsplejen i Favrskov Kommune, men gennemføres i samarbejde med SINDs Pårørendeforening, og grupperne gennemføres under ledelse af en gruppeleder fra hver organisation – aktuelt af en sundhedsplejerske og en psykolog.</t>
  </si>
  <si>
    <t xml:space="preserve">Den faktisk udvikling i omkostninger i Favrskov Kommune i 2018 og 2019 </t>
  </si>
  <si>
    <t>Gennemsnitlige årlige driftsomkostninger fordelt efter aktiviteter med/uden børn (pct)</t>
  </si>
  <si>
    <t>Gennemsnitlige årlige driftsomkostningerfordelt efter faserne i indsatsen  (pct)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</si>
</sst>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r_._-;\-* #,##0.00\ _k_r_._-;_-* &quot;-&quot;??\ _k_r_._-;_-@_-"/>
    <numFmt numFmtId="165" formatCode="_ * #,##0.00_ ;_ * \-#,##0.00_ ;_ * &quot;-&quot;??_ ;_ @_ "/>
    <numFmt numFmtId="166" formatCode="0.0"/>
    <numFmt numFmtId="167" formatCode="#,##0.0"/>
  </numFmts>
  <fonts count="19" x14ac:knownFonts="1">
    <font>
      <sz val="9"/>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sz val="9"/>
      <color theme="1"/>
      <name val="Verdana"/>
      <family val="2"/>
      <scheme val="minor"/>
    </font>
    <font>
      <sz val="9"/>
      <color theme="1"/>
      <name val="Verdana"/>
      <family val="2"/>
      <scheme val="minor"/>
    </font>
    <font>
      <b/>
      <sz val="9"/>
      <color theme="0"/>
      <name val="Verdana"/>
      <family val="2"/>
      <scheme val="minor"/>
    </font>
    <font>
      <sz val="9"/>
      <name val="Verdana"/>
      <family val="2"/>
      <scheme val="minor"/>
    </font>
    <font>
      <i/>
      <sz val="9"/>
      <color theme="1"/>
      <name val="Verdana"/>
      <family val="2"/>
      <scheme val="minor"/>
    </font>
    <font>
      <i/>
      <sz val="9"/>
      <name val="Verdana"/>
      <family val="2"/>
      <scheme val="minor"/>
    </font>
    <font>
      <b/>
      <sz val="12"/>
      <color theme="0"/>
      <name val="Verdana"/>
      <family val="2"/>
      <scheme val="minor"/>
    </font>
    <font>
      <i/>
      <sz val="11"/>
      <color theme="0"/>
      <name val="Verdana"/>
      <family val="2"/>
      <scheme val="minor"/>
    </font>
    <font>
      <sz val="9"/>
      <color theme="0"/>
      <name val="Verdana"/>
      <family val="2"/>
      <scheme val="minor"/>
    </font>
    <font>
      <sz val="9"/>
      <color theme="7"/>
      <name val="Verdana"/>
      <family val="2"/>
      <scheme val="minor"/>
    </font>
    <font>
      <b/>
      <sz val="9"/>
      <name val="Verdana"/>
      <family val="2"/>
      <scheme val="minor"/>
    </font>
    <font>
      <sz val="9"/>
      <color theme="2"/>
      <name val="Verdana"/>
      <family val="2"/>
      <scheme val="minor"/>
    </font>
    <font>
      <b/>
      <sz val="16"/>
      <color theme="0"/>
      <name val="Verdana"/>
      <family val="2"/>
      <scheme val="minor"/>
    </font>
    <font>
      <b/>
      <i/>
      <sz val="9"/>
      <color theme="1"/>
      <name val="Verdana"/>
      <family val="2"/>
      <scheme val="minor"/>
    </font>
    <font>
      <sz val="9"/>
      <color rgb="FFFF0000"/>
      <name val="Verdana"/>
      <family val="2"/>
      <scheme val="minor"/>
    </font>
  </fonts>
  <fills count="7">
    <fill>
      <patternFill patternType="none"/>
    </fill>
    <fill>
      <patternFill patternType="gray125"/>
    </fill>
    <fill>
      <patternFill patternType="solid">
        <fgColor theme="4"/>
        <bgColor indexed="64"/>
      </patternFill>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xf numFmtId="165" fontId="3"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1" fillId="0" borderId="0"/>
    <xf numFmtId="9" fontId="5" fillId="0" borderId="0" applyFont="0" applyFill="0" applyBorder="0" applyAlignment="0" applyProtection="0"/>
  </cellStyleXfs>
  <cellXfs count="180">
    <xf numFmtId="0" fontId="0" fillId="0" borderId="0" xfId="0"/>
    <xf numFmtId="0" fontId="5" fillId="5" borderId="0" xfId="3" applyFont="1" applyFill="1" applyBorder="1"/>
    <xf numFmtId="0" fontId="10" fillId="3" borderId="0" xfId="3" applyFont="1" applyFill="1"/>
    <xf numFmtId="0" fontId="5" fillId="3" borderId="0" xfId="3" applyFont="1" applyFill="1"/>
    <xf numFmtId="0" fontId="5" fillId="5" borderId="0" xfId="3" applyFont="1" applyFill="1"/>
    <xf numFmtId="0" fontId="11" fillId="3" borderId="0" xfId="3" applyFont="1" applyFill="1" applyAlignment="1">
      <alignment vertical="center"/>
    </xf>
    <xf numFmtId="0" fontId="12" fillId="3" borderId="0" xfId="3" applyFont="1" applyFill="1" applyAlignment="1">
      <alignment vertical="center"/>
    </xf>
    <xf numFmtId="0" fontId="5" fillId="5" borderId="0" xfId="3" applyFont="1" applyFill="1" applyAlignment="1">
      <alignment vertical="center"/>
    </xf>
    <xf numFmtId="0" fontId="12" fillId="5" borderId="0" xfId="3" applyFont="1" applyFill="1" applyBorder="1"/>
    <xf numFmtId="0" fontId="6" fillId="6" borderId="0" xfId="3" applyFont="1" applyFill="1"/>
    <xf numFmtId="0" fontId="12" fillId="6" borderId="0" xfId="3" applyFont="1" applyFill="1"/>
    <xf numFmtId="0" fontId="12" fillId="5" borderId="0" xfId="3" applyFont="1" applyFill="1"/>
    <xf numFmtId="0" fontId="8" fillId="5" borderId="0" xfId="3" applyFont="1" applyFill="1"/>
    <xf numFmtId="0" fontId="5" fillId="5" borderId="1" xfId="3" applyFont="1" applyFill="1" applyBorder="1"/>
    <xf numFmtId="0" fontId="8" fillId="5" borderId="1" xfId="3" applyFont="1" applyFill="1" applyBorder="1"/>
    <xf numFmtId="0" fontId="13" fillId="5" borderId="0" xfId="3" applyFont="1" applyFill="1"/>
    <xf numFmtId="0" fontId="5" fillId="3" borderId="0" xfId="3" applyFont="1" applyFill="1" applyAlignment="1">
      <alignment vertical="center"/>
    </xf>
    <xf numFmtId="0" fontId="4" fillId="2" borderId="0" xfId="3" applyFont="1" applyFill="1"/>
    <xf numFmtId="0" fontId="8" fillId="2" borderId="0" xfId="3" applyFont="1" applyFill="1"/>
    <xf numFmtId="0" fontId="5" fillId="2" borderId="0" xfId="3" applyFont="1" applyFill="1" applyAlignment="1">
      <alignment horizontal="right"/>
    </xf>
    <xf numFmtId="0" fontId="5" fillId="2" borderId="0" xfId="3" applyFont="1" applyFill="1"/>
    <xf numFmtId="0" fontId="13" fillId="2" borderId="0" xfId="3" quotePrefix="1" applyFont="1" applyFill="1"/>
    <xf numFmtId="0" fontId="13" fillId="5" borderId="0" xfId="3" quotePrefix="1" applyFont="1" applyFill="1"/>
    <xf numFmtId="0" fontId="5" fillId="5" borderId="0" xfId="3" applyFont="1" applyFill="1" applyAlignment="1">
      <alignment horizontal="right"/>
    </xf>
    <xf numFmtId="0" fontId="5" fillId="5" borderId="1" xfId="3" applyFont="1" applyFill="1" applyBorder="1" applyAlignment="1">
      <alignment horizontal="right"/>
    </xf>
    <xf numFmtId="0" fontId="13" fillId="5" borderId="1" xfId="3" applyFont="1" applyFill="1" applyBorder="1"/>
    <xf numFmtId="0" fontId="4" fillId="5" borderId="0" xfId="3" applyFont="1" applyFill="1" applyBorder="1"/>
    <xf numFmtId="0" fontId="4" fillId="5" borderId="0" xfId="3" applyFont="1" applyFill="1"/>
    <xf numFmtId="0" fontId="0" fillId="5" borderId="0" xfId="3" applyFont="1" applyFill="1"/>
    <xf numFmtId="0" fontId="5" fillId="0" borderId="0" xfId="3" applyFont="1" applyFill="1" applyBorder="1"/>
    <xf numFmtId="0" fontId="12" fillId="0" borderId="0" xfId="3" applyFont="1" applyFill="1" applyBorder="1"/>
    <xf numFmtId="0" fontId="7" fillId="5" borderId="0" xfId="3" applyFont="1" applyFill="1"/>
    <xf numFmtId="0" fontId="7" fillId="5" borderId="0" xfId="3" applyFont="1" applyFill="1" applyAlignment="1">
      <alignment horizontal="right"/>
    </xf>
    <xf numFmtId="0" fontId="0" fillId="5" borderId="0" xfId="3" applyFont="1" applyFill="1" applyAlignment="1">
      <alignment horizontal="right"/>
    </xf>
    <xf numFmtId="0" fontId="7" fillId="5" borderId="1" xfId="3" applyFont="1" applyFill="1" applyBorder="1" applyAlignment="1">
      <alignment horizontal="right"/>
    </xf>
    <xf numFmtId="0" fontId="13" fillId="3" borderId="0" xfId="3" applyFont="1" applyFill="1"/>
    <xf numFmtId="0" fontId="13" fillId="6" borderId="0" xfId="3" applyFont="1" applyFill="1"/>
    <xf numFmtId="0" fontId="13" fillId="2" borderId="0" xfId="3" applyFont="1" applyFill="1"/>
    <xf numFmtId="0" fontId="0" fillId="5" borderId="0" xfId="3" applyFont="1" applyFill="1" applyBorder="1"/>
    <xf numFmtId="0" fontId="8" fillId="5" borderId="0" xfId="3" applyFont="1" applyFill="1" applyBorder="1"/>
    <xf numFmtId="0" fontId="7" fillId="5" borderId="0" xfId="3" applyFont="1" applyFill="1" applyBorder="1" applyAlignment="1">
      <alignment horizontal="right"/>
    </xf>
    <xf numFmtId="0" fontId="5" fillId="5" borderId="0" xfId="3" applyFont="1" applyFill="1" applyBorder="1" applyAlignment="1">
      <alignment horizontal="right"/>
    </xf>
    <xf numFmtId="0" fontId="13" fillId="5" borderId="0" xfId="3" applyFont="1" applyFill="1" applyBorder="1"/>
    <xf numFmtId="0" fontId="0" fillId="5" borderId="0" xfId="3" applyFont="1" applyFill="1" applyBorder="1" applyAlignment="1">
      <alignment horizontal="left" indent="1"/>
    </xf>
    <xf numFmtId="0" fontId="0" fillId="5" borderId="0" xfId="3" applyFont="1" applyFill="1" applyAlignment="1">
      <alignment horizontal="left" indent="1"/>
    </xf>
    <xf numFmtId="0" fontId="0" fillId="5" borderId="1" xfId="3" applyFont="1" applyFill="1" applyBorder="1" applyAlignment="1">
      <alignment horizontal="left" indent="1"/>
    </xf>
    <xf numFmtId="0" fontId="0" fillId="5" borderId="0" xfId="3" applyFont="1" applyFill="1" applyBorder="1" applyAlignment="1">
      <alignment horizontal="right"/>
    </xf>
    <xf numFmtId="0" fontId="0" fillId="5" borderId="1" xfId="3" applyFont="1" applyFill="1" applyBorder="1" applyAlignment="1">
      <alignment horizontal="right"/>
    </xf>
    <xf numFmtId="0" fontId="0" fillId="5" borderId="0" xfId="3" applyFont="1" applyFill="1" applyAlignment="1">
      <alignment horizontal="left"/>
    </xf>
    <xf numFmtId="0" fontId="0" fillId="5" borderId="1" xfId="3" applyFont="1" applyFill="1" applyBorder="1" applyAlignment="1">
      <alignment horizontal="left"/>
    </xf>
    <xf numFmtId="0" fontId="7" fillId="0" borderId="0" xfId="3" applyFont="1" applyFill="1"/>
    <xf numFmtId="0" fontId="9" fillId="5" borderId="0" xfId="3" applyFont="1" applyFill="1"/>
    <xf numFmtId="0" fontId="7" fillId="0" borderId="0" xfId="3" applyFont="1" applyFill="1" applyAlignment="1">
      <alignment horizontal="left" indent="1"/>
    </xf>
    <xf numFmtId="3" fontId="7" fillId="5" borderId="0" xfId="3" applyNumberFormat="1" applyFont="1" applyFill="1"/>
    <xf numFmtId="3" fontId="7" fillId="0" borderId="0" xfId="3" applyNumberFormat="1" applyFont="1" applyFill="1"/>
    <xf numFmtId="3" fontId="13" fillId="5" borderId="0" xfId="3" applyNumberFormat="1" applyFont="1" applyFill="1"/>
    <xf numFmtId="0" fontId="0" fillId="5" borderId="0" xfId="3" applyFont="1" applyFill="1" applyAlignment="1">
      <alignment vertical="center"/>
    </xf>
    <xf numFmtId="0" fontId="0" fillId="5" borderId="0" xfId="3" applyFont="1" applyFill="1" applyAlignment="1">
      <alignment horizontal="right" vertical="center"/>
    </xf>
    <xf numFmtId="0" fontId="5" fillId="5" borderId="0" xfId="3" applyFont="1" applyFill="1" applyAlignment="1">
      <alignment horizontal="right" vertical="center"/>
    </xf>
    <xf numFmtId="0" fontId="0" fillId="5" borderId="1" xfId="3" applyFont="1" applyFill="1" applyBorder="1" applyAlignment="1">
      <alignment horizontal="right" vertical="center"/>
    </xf>
    <xf numFmtId="0" fontId="0" fillId="5" borderId="0" xfId="3" applyFont="1" applyFill="1" applyAlignment="1">
      <alignment horizontal="right" vertical="center"/>
    </xf>
    <xf numFmtId="0" fontId="9" fillId="0" borderId="0" xfId="3" applyFont="1" applyFill="1"/>
    <xf numFmtId="0" fontId="7" fillId="0" borderId="0" xfId="3" applyFont="1" applyFill="1" applyAlignment="1">
      <alignment horizontal="right"/>
    </xf>
    <xf numFmtId="0" fontId="12" fillId="0" borderId="0" xfId="3" applyFont="1" applyFill="1"/>
    <xf numFmtId="3" fontId="5" fillId="5" borderId="0" xfId="3" applyNumberFormat="1" applyFont="1" applyFill="1" applyBorder="1"/>
    <xf numFmtId="0" fontId="9" fillId="0" borderId="1" xfId="3" applyFont="1" applyFill="1" applyBorder="1"/>
    <xf numFmtId="0" fontId="14" fillId="0" borderId="0" xfId="3" applyFont="1" applyFill="1"/>
    <xf numFmtId="0" fontId="4" fillId="5" borderId="0" xfId="3" applyFont="1" applyFill="1" applyBorder="1" applyAlignment="1">
      <alignment horizontal="left"/>
    </xf>
    <xf numFmtId="0" fontId="7" fillId="5" borderId="0" xfId="3" applyFont="1" applyFill="1" applyAlignment="1">
      <alignment horizontal="left"/>
    </xf>
    <xf numFmtId="0" fontId="7" fillId="0" borderId="0" xfId="3" applyFont="1" applyFill="1" applyBorder="1"/>
    <xf numFmtId="0" fontId="7" fillId="0" borderId="0" xfId="3" applyFont="1" applyFill="1" applyAlignment="1">
      <alignment vertical="center"/>
    </xf>
    <xf numFmtId="0" fontId="5" fillId="5" borderId="0" xfId="5" applyFont="1" applyFill="1" applyBorder="1"/>
    <xf numFmtId="0" fontId="10" fillId="3" borderId="0" xfId="5" applyFont="1" applyFill="1"/>
    <xf numFmtId="0" fontId="5" fillId="3" borderId="0" xfId="5" applyFont="1" applyFill="1"/>
    <xf numFmtId="0" fontId="5" fillId="5" borderId="0" xfId="5" applyFont="1" applyFill="1"/>
    <xf numFmtId="0" fontId="7" fillId="0" borderId="0" xfId="3" applyFont="1" applyFill="1" applyAlignment="1">
      <alignment horizontal="right" vertical="center"/>
    </xf>
    <xf numFmtId="0" fontId="12" fillId="5" borderId="0" xfId="5" applyFont="1" applyFill="1" applyBorder="1"/>
    <xf numFmtId="0" fontId="6" fillId="6" borderId="0" xfId="5" applyFont="1" applyFill="1"/>
    <xf numFmtId="0" fontId="12" fillId="6" borderId="0" xfId="5" applyFont="1" applyFill="1"/>
    <xf numFmtId="0" fontId="0" fillId="5" borderId="0" xfId="5" applyFont="1" applyFill="1"/>
    <xf numFmtId="0" fontId="0" fillId="5" borderId="0" xfId="5" applyFont="1" applyFill="1" applyAlignment="1">
      <alignment horizontal="right"/>
    </xf>
    <xf numFmtId="0" fontId="12" fillId="6" borderId="0" xfId="5" applyFont="1" applyFill="1" applyAlignment="1">
      <alignment horizontal="right"/>
    </xf>
    <xf numFmtId="0" fontId="5" fillId="5" borderId="0" xfId="5" applyFont="1" applyFill="1" applyAlignment="1">
      <alignment horizontal="right"/>
    </xf>
    <xf numFmtId="1" fontId="7" fillId="0" borderId="0" xfId="3" applyNumberFormat="1" applyFont="1" applyFill="1" applyAlignment="1">
      <alignment horizontal="right" vertical="center"/>
    </xf>
    <xf numFmtId="0" fontId="4" fillId="5" borderId="0" xfId="5" applyFont="1" applyFill="1" applyBorder="1"/>
    <xf numFmtId="0" fontId="4" fillId="2" borderId="0" xfId="5" applyFont="1" applyFill="1"/>
    <xf numFmtId="0" fontId="8" fillId="2" borderId="0" xfId="5" applyFont="1" applyFill="1"/>
    <xf numFmtId="0" fontId="4" fillId="5" borderId="0" xfId="5" applyFont="1" applyFill="1"/>
    <xf numFmtId="0" fontId="8" fillId="5" borderId="0" xfId="5" applyFont="1" applyFill="1"/>
    <xf numFmtId="0" fontId="4" fillId="4" borderId="0" xfId="5" applyFont="1" applyFill="1"/>
    <xf numFmtId="3" fontId="5" fillId="5" borderId="0" xfId="5" applyNumberFormat="1" applyFont="1" applyFill="1" applyAlignment="1">
      <alignment horizontal="right"/>
    </xf>
    <xf numFmtId="0" fontId="4" fillId="5" borderId="2" xfId="5" applyFont="1" applyFill="1" applyBorder="1"/>
    <xf numFmtId="3" fontId="4" fillId="5" borderId="2" xfId="5" applyNumberFormat="1" applyFont="1" applyFill="1" applyBorder="1" applyAlignment="1">
      <alignment horizontal="right"/>
    </xf>
    <xf numFmtId="0" fontId="8" fillId="0" borderId="0" xfId="5" applyFont="1" applyFill="1" applyAlignment="1">
      <alignment horizontal="right" wrapText="1"/>
    </xf>
    <xf numFmtId="3" fontId="4" fillId="0" borderId="0" xfId="5" applyNumberFormat="1" applyFont="1" applyFill="1" applyBorder="1" applyAlignment="1">
      <alignment horizontal="right"/>
    </xf>
    <xf numFmtId="0" fontId="7" fillId="0" borderId="0" xfId="6" applyNumberFormat="1" applyFont="1" applyFill="1" applyAlignment="1">
      <alignment horizontal="right"/>
    </xf>
    <xf numFmtId="0" fontId="0" fillId="5" borderId="1" xfId="3" applyFont="1" applyFill="1" applyBorder="1"/>
    <xf numFmtId="0" fontId="4" fillId="5" borderId="3" xfId="5" applyFont="1" applyFill="1" applyBorder="1"/>
    <xf numFmtId="3" fontId="4" fillId="5" borderId="3" xfId="5" applyNumberFormat="1" applyFont="1" applyFill="1" applyBorder="1" applyAlignment="1">
      <alignment horizontal="right"/>
    </xf>
    <xf numFmtId="3" fontId="4" fillId="5" borderId="0" xfId="5" applyNumberFormat="1" applyFont="1" applyFill="1" applyBorder="1" applyAlignment="1">
      <alignment horizontal="right"/>
    </xf>
    <xf numFmtId="3" fontId="5" fillId="5" borderId="0" xfId="5" applyNumberFormat="1" applyFont="1" applyFill="1" applyBorder="1"/>
    <xf numFmtId="9" fontId="7" fillId="5" borderId="0" xfId="7" applyFont="1" applyFill="1" applyBorder="1"/>
    <xf numFmtId="0" fontId="0" fillId="5" borderId="0" xfId="5" applyFont="1" applyFill="1" applyBorder="1"/>
    <xf numFmtId="166" fontId="5" fillId="0" borderId="0" xfId="3" applyNumberFormat="1" applyFont="1" applyFill="1" applyAlignment="1">
      <alignment horizontal="right"/>
    </xf>
    <xf numFmtId="3" fontId="5" fillId="2" borderId="0" xfId="5" applyNumberFormat="1" applyFont="1" applyFill="1"/>
    <xf numFmtId="9" fontId="5" fillId="2" borderId="0" xfId="7" applyFont="1" applyFill="1" applyAlignment="1">
      <alignment horizontal="right"/>
    </xf>
    <xf numFmtId="3" fontId="4" fillId="2" borderId="2" xfId="5" applyNumberFormat="1" applyFont="1" applyFill="1" applyBorder="1" applyAlignment="1">
      <alignment horizontal="right"/>
    </xf>
    <xf numFmtId="3" fontId="4" fillId="2" borderId="3" xfId="5" applyNumberFormat="1" applyFont="1" applyFill="1" applyBorder="1" applyAlignment="1">
      <alignment horizontal="right"/>
    </xf>
    <xf numFmtId="9" fontId="4" fillId="2" borderId="3" xfId="7" applyFont="1" applyFill="1" applyBorder="1" applyAlignment="1">
      <alignment horizontal="right"/>
    </xf>
    <xf numFmtId="0" fontId="4" fillId="2" borderId="2" xfId="5" applyFont="1" applyFill="1" applyBorder="1"/>
    <xf numFmtId="9" fontId="5" fillId="2" borderId="4" xfId="7" applyFont="1" applyFill="1" applyBorder="1" applyAlignment="1">
      <alignment horizontal="right"/>
    </xf>
    <xf numFmtId="0" fontId="15" fillId="5" borderId="0" xfId="3" applyFont="1" applyFill="1"/>
    <xf numFmtId="9" fontId="15" fillId="5" borderId="0" xfId="3" applyNumberFormat="1" applyFont="1" applyFill="1"/>
    <xf numFmtId="0" fontId="0" fillId="5" borderId="5" xfId="5" applyFont="1" applyFill="1" applyBorder="1"/>
    <xf numFmtId="0" fontId="0" fillId="5" borderId="5" xfId="5" quotePrefix="1" applyFont="1" applyFill="1" applyBorder="1"/>
    <xf numFmtId="3" fontId="5" fillId="5" borderId="5" xfId="5" applyNumberFormat="1" applyFont="1" applyFill="1" applyBorder="1"/>
    <xf numFmtId="3" fontId="7" fillId="5" borderId="0" xfId="7" applyNumberFormat="1" applyFont="1" applyFill="1" applyBorder="1"/>
    <xf numFmtId="3" fontId="4" fillId="5" borderId="0" xfId="5" applyNumberFormat="1" applyFont="1" applyFill="1"/>
    <xf numFmtId="167" fontId="4" fillId="5" borderId="0" xfId="5" applyNumberFormat="1" applyFont="1" applyFill="1" applyBorder="1"/>
    <xf numFmtId="0" fontId="5" fillId="5" borderId="1" xfId="5" applyFont="1" applyFill="1" applyBorder="1"/>
    <xf numFmtId="0" fontId="0" fillId="4" borderId="5" xfId="5" applyFont="1" applyFill="1" applyBorder="1"/>
    <xf numFmtId="0" fontId="5" fillId="4" borderId="5" xfId="5" applyFont="1" applyFill="1" applyBorder="1"/>
    <xf numFmtId="0" fontId="7" fillId="5" borderId="0" xfId="3" applyFont="1" applyFill="1" applyAlignment="1">
      <alignment vertical="center"/>
    </xf>
    <xf numFmtId="0" fontId="12" fillId="5" borderId="0" xfId="5" applyFont="1" applyFill="1"/>
    <xf numFmtId="0" fontId="0" fillId="5" borderId="1" xfId="5" applyFont="1" applyFill="1" applyBorder="1"/>
    <xf numFmtId="0" fontId="7" fillId="5" borderId="1" xfId="5" applyFont="1" applyFill="1" applyBorder="1" applyAlignment="1">
      <alignment horizontal="right"/>
    </xf>
    <xf numFmtId="0" fontId="5" fillId="5" borderId="1" xfId="5" applyFont="1" applyFill="1" applyBorder="1" applyAlignment="1">
      <alignment horizontal="left"/>
    </xf>
    <xf numFmtId="0" fontId="13" fillId="5" borderId="1" xfId="5" applyFont="1" applyFill="1" applyBorder="1" applyAlignment="1">
      <alignment horizontal="left"/>
    </xf>
    <xf numFmtId="0" fontId="5" fillId="5" borderId="1" xfId="5" applyFont="1" applyFill="1" applyBorder="1" applyAlignment="1">
      <alignment horizontal="right"/>
    </xf>
    <xf numFmtId="0" fontId="10" fillId="3" borderId="0" xfId="3" applyFont="1" applyFill="1" applyBorder="1"/>
    <xf numFmtId="0" fontId="5" fillId="3" borderId="0" xfId="3" applyFont="1" applyFill="1" applyBorder="1"/>
    <xf numFmtId="0" fontId="11" fillId="3" borderId="0" xfId="3" applyFont="1" applyFill="1" applyBorder="1" applyAlignment="1">
      <alignment vertical="center"/>
    </xf>
    <xf numFmtId="0" fontId="12" fillId="3" borderId="0" xfId="3" applyFont="1" applyFill="1" applyBorder="1" applyAlignment="1">
      <alignment vertical="center"/>
    </xf>
    <xf numFmtId="0" fontId="6" fillId="3" borderId="0" xfId="3" applyFont="1" applyFill="1" applyBorder="1"/>
    <xf numFmtId="0" fontId="12" fillId="3" borderId="0" xfId="3" applyFont="1" applyFill="1" applyBorder="1"/>
    <xf numFmtId="0" fontId="7" fillId="3" borderId="0" xfId="3" applyFont="1" applyFill="1" applyBorder="1"/>
    <xf numFmtId="0" fontId="9" fillId="3" borderId="0" xfId="3" applyFont="1" applyFill="1" applyBorder="1"/>
    <xf numFmtId="0" fontId="7" fillId="3" borderId="0" xfId="3" applyFont="1" applyFill="1" applyBorder="1" applyAlignment="1">
      <alignment horizontal="right"/>
    </xf>
    <xf numFmtId="0" fontId="8" fillId="3" borderId="0" xfId="3" applyFont="1" applyFill="1" applyBorder="1"/>
    <xf numFmtId="1" fontId="5" fillId="3" borderId="0" xfId="3" applyNumberFormat="1" applyFont="1" applyFill="1" applyBorder="1"/>
    <xf numFmtId="0" fontId="4" fillId="3" borderId="0" xfId="3" quotePrefix="1" applyFont="1" applyFill="1" applyBorder="1"/>
    <xf numFmtId="0" fontId="0" fillId="3" borderId="0" xfId="3" quotePrefix="1" applyFont="1" applyFill="1" applyBorder="1"/>
    <xf numFmtId="0" fontId="0" fillId="3" borderId="0" xfId="3" applyFont="1" applyFill="1" applyBorder="1"/>
    <xf numFmtId="0" fontId="12" fillId="3" borderId="0" xfId="3" applyFont="1" applyFill="1"/>
    <xf numFmtId="0" fontId="6" fillId="3" borderId="0" xfId="3" applyFont="1" applyFill="1"/>
    <xf numFmtId="0" fontId="14" fillId="3" borderId="0" xfId="3" applyFont="1" applyFill="1"/>
    <xf numFmtId="0" fontId="7" fillId="3" borderId="0" xfId="3" applyFont="1" applyFill="1"/>
    <xf numFmtId="0" fontId="7" fillId="3" borderId="0" xfId="3" applyFont="1" applyFill="1" applyAlignment="1">
      <alignment horizontal="left" indent="1"/>
    </xf>
    <xf numFmtId="0" fontId="9" fillId="3" borderId="0" xfId="3" applyFont="1" applyFill="1"/>
    <xf numFmtId="3" fontId="7" fillId="3" borderId="0" xfId="3" applyNumberFormat="1" applyFont="1" applyFill="1"/>
    <xf numFmtId="0" fontId="8" fillId="3" borderId="0" xfId="3" applyFont="1" applyFill="1"/>
    <xf numFmtId="0" fontId="4" fillId="3" borderId="0" xfId="3" applyFont="1" applyFill="1" applyBorder="1" applyAlignment="1">
      <alignment horizontal="left"/>
    </xf>
    <xf numFmtId="0" fontId="0" fillId="3" borderId="0" xfId="3" applyFont="1" applyFill="1"/>
    <xf numFmtId="3" fontId="13" fillId="3" borderId="0" xfId="3" applyNumberFormat="1" applyFont="1" applyFill="1"/>
    <xf numFmtId="0" fontId="15" fillId="3" borderId="0" xfId="3" applyFont="1" applyFill="1"/>
    <xf numFmtId="9" fontId="15" fillId="3" borderId="0" xfId="3" applyNumberFormat="1" applyFont="1" applyFill="1"/>
    <xf numFmtId="0" fontId="12" fillId="3" borderId="0" xfId="3" applyFont="1" applyFill="1" applyAlignment="1"/>
    <xf numFmtId="0" fontId="12" fillId="3" borderId="0" xfId="3" applyFont="1" applyFill="1" applyBorder="1" applyAlignment="1">
      <alignment horizontal="left"/>
    </xf>
    <xf numFmtId="0" fontId="7" fillId="0" borderId="1" xfId="3" applyFont="1" applyFill="1" applyBorder="1" applyAlignment="1">
      <alignment vertical="center"/>
    </xf>
    <xf numFmtId="0" fontId="7" fillId="0" borderId="1" xfId="3" applyFont="1" applyFill="1" applyBorder="1" applyAlignment="1">
      <alignment horizontal="right" vertical="center"/>
    </xf>
    <xf numFmtId="1" fontId="7" fillId="0" borderId="1" xfId="3" applyNumberFormat="1" applyFont="1" applyFill="1" applyBorder="1" applyAlignment="1">
      <alignment horizontal="right" vertical="center"/>
    </xf>
    <xf numFmtId="3" fontId="0" fillId="4" borderId="0" xfId="5" applyNumberFormat="1" applyFont="1" applyFill="1" applyAlignment="1">
      <alignment horizontal="right"/>
    </xf>
    <xf numFmtId="0" fontId="5" fillId="4" borderId="0" xfId="5" applyFont="1" applyFill="1" applyAlignment="1">
      <alignment horizontal="right"/>
    </xf>
    <xf numFmtId="0" fontId="8" fillId="4" borderId="0" xfId="5" applyFont="1" applyFill="1"/>
    <xf numFmtId="0" fontId="17" fillId="5" borderId="3" xfId="5" applyFont="1" applyFill="1" applyBorder="1"/>
    <xf numFmtId="0" fontId="17" fillId="5" borderId="2" xfId="5" applyFont="1" applyFill="1" applyBorder="1"/>
    <xf numFmtId="0" fontId="17" fillId="5" borderId="0" xfId="5" applyFont="1" applyFill="1" applyBorder="1"/>
    <xf numFmtId="0" fontId="7" fillId="4" borderId="0" xfId="6" applyNumberFormat="1" applyFont="1" applyFill="1" applyAlignment="1">
      <alignment horizontal="right"/>
    </xf>
    <xf numFmtId="0" fontId="8" fillId="5" borderId="0" xfId="5" applyFont="1" applyFill="1" applyBorder="1"/>
    <xf numFmtId="0" fontId="7" fillId="5" borderId="0" xfId="6" applyNumberFormat="1" applyFont="1" applyFill="1" applyBorder="1" applyAlignment="1">
      <alignment horizontal="right"/>
    </xf>
    <xf numFmtId="3" fontId="5" fillId="5" borderId="0" xfId="5" applyNumberFormat="1" applyFont="1" applyFill="1" applyBorder="1" applyAlignment="1">
      <alignment horizontal="right"/>
    </xf>
    <xf numFmtId="0" fontId="18" fillId="5" borderId="0" xfId="5" applyFont="1" applyFill="1"/>
    <xf numFmtId="0" fontId="18" fillId="5" borderId="0" xfId="6" applyNumberFormat="1" applyFont="1" applyFill="1" applyBorder="1" applyAlignment="1">
      <alignment horizontal="right"/>
    </xf>
    <xf numFmtId="0" fontId="18" fillId="5" borderId="0" xfId="3" applyFont="1" applyFill="1" applyBorder="1"/>
    <xf numFmtId="0" fontId="18" fillId="5" borderId="1" xfId="3" applyFont="1" applyFill="1" applyBorder="1"/>
    <xf numFmtId="0" fontId="18" fillId="3" borderId="0" xfId="3" applyFont="1" applyFill="1"/>
    <xf numFmtId="0" fontId="18" fillId="0" borderId="1" xfId="3" applyFont="1" applyFill="1" applyBorder="1" applyAlignment="1">
      <alignment horizontal="right" vertical="center"/>
    </xf>
    <xf numFmtId="0" fontId="18" fillId="3" borderId="0" xfId="3" applyFont="1" applyFill="1" applyBorder="1"/>
    <xf numFmtId="0" fontId="16" fillId="3" borderId="0" xfId="3" applyFont="1" applyFill="1" applyBorder="1" applyAlignment="1">
      <alignment horizontal="center" vertical="center" wrapText="1"/>
    </xf>
    <xf numFmtId="0" fontId="5" fillId="5" borderId="0" xfId="3" applyFont="1" applyFill="1" applyAlignment="1">
      <alignment horizontal="left" vertical="top" wrapText="1"/>
    </xf>
  </cellXfs>
  <cellStyles count="8">
    <cellStyle name="Comma 2" xfId="2"/>
    <cellStyle name="Comma 3" xfId="4"/>
    <cellStyle name="Normal" xfId="0" builtinId="0" customBuiltin="1"/>
    <cellStyle name="Normal 2" xfId="3"/>
    <cellStyle name="Normal 2 2" xfId="5"/>
    <cellStyle name="Normal 3" xfId="1"/>
    <cellStyle name="Normal 3 2" xfId="6"/>
    <cellStyle name="Pro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812750574920353E-2"/>
          <c:y val="3.1365717682196953E-2"/>
          <c:w val="0.94837449885015934"/>
          <c:h val="0.74273114131137197"/>
        </c:manualLayout>
      </c:layout>
      <c:barChart>
        <c:barDir val="col"/>
        <c:grouping val="clustered"/>
        <c:varyColors val="0"/>
        <c:ser>
          <c:idx val="0"/>
          <c:order val="0"/>
          <c:tx>
            <c:v>Indsamlede omkostninger</c:v>
          </c:tx>
          <c:spPr>
            <a:solidFill>
              <a:srgbClr val="009DE0"/>
            </a:solidFill>
          </c:spPr>
          <c:invertIfNegative val="0"/>
          <c:dLbls>
            <c:spPr>
              <a:noFill/>
              <a:ln>
                <a:noFill/>
              </a:ln>
              <a:effectLst/>
            </c:spPr>
            <c:txPr>
              <a:bodyPr wrap="square" lIns="38100" tIns="19050" rIns="38100" bIns="19050" anchor="ctr">
                <a:spAutoFit/>
              </a:bodyPr>
              <a:lstStyle/>
              <a:p>
                <a:pPr>
                  <a:defRPr sz="600" b="1"/>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Resultater!$G$5:$K$5</c:f>
              <c:strCache>
                <c:ptCount val="5"/>
                <c:pt idx="0">
                  <c:v>Forår 2018 Hold1</c:v>
                </c:pt>
                <c:pt idx="1">
                  <c:v>Forår 2018 Hold2</c:v>
                </c:pt>
                <c:pt idx="2">
                  <c:v>Efterår 2018</c:v>
                </c:pt>
                <c:pt idx="3">
                  <c:v>Forår 2019</c:v>
                </c:pt>
                <c:pt idx="4">
                  <c:v>Efterår 2019</c:v>
                </c:pt>
              </c:strCache>
            </c:strRef>
          </c:cat>
          <c:val>
            <c:numRef>
              <c:f>Resultater!$G$18:$K$18</c:f>
              <c:numCache>
                <c:formatCode>#,##0</c:formatCode>
                <c:ptCount val="5"/>
                <c:pt idx="0">
                  <c:v>82050.073652500869</c:v>
                </c:pt>
                <c:pt idx="1">
                  <c:v>84038.117912552887</c:v>
                </c:pt>
                <c:pt idx="2">
                  <c:v>74862.65973943175</c:v>
                </c:pt>
                <c:pt idx="3">
                  <c:v>77481.576820160437</c:v>
                </c:pt>
                <c:pt idx="4">
                  <c:v>82614.406770098722</c:v>
                </c:pt>
              </c:numCache>
            </c:numRef>
          </c:val>
          <c:extLst>
            <c:ext xmlns:c16="http://schemas.microsoft.com/office/drawing/2014/chart" uri="{C3380CC4-5D6E-409C-BE32-E72D297353CC}">
              <c16:uniqueId val="{00000000-5722-46A6-B855-96D9E922C7B3}"/>
            </c:ext>
          </c:extLst>
        </c:ser>
        <c:dLbls>
          <c:showLegendKey val="0"/>
          <c:showVal val="1"/>
          <c:showCatName val="0"/>
          <c:showSerName val="0"/>
          <c:showPercent val="0"/>
          <c:showBubbleSize val="0"/>
        </c:dLbls>
        <c:gapWidth val="150"/>
        <c:axId val="513392928"/>
        <c:axId val="513393320"/>
      </c:barChart>
      <c:catAx>
        <c:axId val="513392928"/>
        <c:scaling>
          <c:orientation val="minMax"/>
        </c:scaling>
        <c:delete val="0"/>
        <c:axPos val="b"/>
        <c:numFmt formatCode="General" sourceLinked="1"/>
        <c:majorTickMark val="out"/>
        <c:minorTickMark val="none"/>
        <c:tickLblPos val="nextTo"/>
        <c:spPr>
          <a:noFill/>
          <a:ln w="6350" cap="flat" cmpd="sng" algn="ctr">
            <a:solidFill>
              <a:srgbClr val="797766"/>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513393320"/>
        <c:crosses val="autoZero"/>
        <c:auto val="1"/>
        <c:lblAlgn val="ctr"/>
        <c:lblOffset val="100"/>
        <c:noMultiLvlLbl val="0"/>
      </c:catAx>
      <c:valAx>
        <c:axId val="513393320"/>
        <c:scaling>
          <c:orientation val="minMax"/>
          <c:min val="0"/>
        </c:scaling>
        <c:delete val="1"/>
        <c:axPos val="l"/>
        <c:numFmt formatCode="#,##0" sourceLinked="1"/>
        <c:majorTickMark val="out"/>
        <c:minorTickMark val="none"/>
        <c:tickLblPos val="nextTo"/>
        <c:crossAx val="513392928"/>
        <c:crosses val="autoZero"/>
        <c:crossBetween val="between"/>
      </c:valAx>
      <c:spPr>
        <a:noFill/>
        <a:ln w="25400">
          <a:noFill/>
        </a:ln>
        <a:effectLst/>
      </c:spPr>
    </c:plotArea>
    <c:legend>
      <c:legendPos val="b"/>
      <c:layout/>
      <c:overlay val="0"/>
    </c:legend>
    <c:plotVisOnly val="1"/>
    <c:dispBlanksAs val="gap"/>
    <c:showDLblsOverMax val="0"/>
  </c:chart>
  <c:spPr>
    <a:noFill/>
    <a:ln w="6350" cap="flat" cmpd="sng" algn="ctr">
      <a:noFill/>
      <a:round/>
    </a:ln>
    <a:effectLst/>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4625069454196869E-2"/>
          <c:y val="3.093746278637317E-2"/>
          <c:w val="0.94859439524360167"/>
          <c:h val="0.85878333195929168"/>
        </c:manualLayout>
      </c:layout>
      <c:barChart>
        <c:barDir val="col"/>
        <c:grouping val="clustered"/>
        <c:varyColors val="0"/>
        <c:ser>
          <c:idx val="0"/>
          <c:order val="0"/>
          <c:spPr>
            <a:solidFill>
              <a:srgbClr val="009DE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Resultater!$B$15:$B$17</c:f>
              <c:strCache>
                <c:ptCount val="3"/>
                <c:pt idx="0">
                  <c:v>Aktiviteter med børn/unge</c:v>
                </c:pt>
                <c:pt idx="1">
                  <c:v>Aktiviteter uden børn/unge</c:v>
                </c:pt>
                <c:pt idx="2">
                  <c:v>Øvrige udgifter</c:v>
                </c:pt>
              </c:strCache>
            </c:strRef>
          </c:cat>
          <c:val>
            <c:numRef>
              <c:f>Resultater!$F$15:$F$17</c:f>
              <c:numCache>
                <c:formatCode>0%</c:formatCode>
                <c:ptCount val="3"/>
                <c:pt idx="0">
                  <c:v>0.4342229120777516</c:v>
                </c:pt>
                <c:pt idx="1">
                  <c:v>0.54297675837370607</c:v>
                </c:pt>
                <c:pt idx="2">
                  <c:v>2.2800329548542268E-2</c:v>
                </c:pt>
              </c:numCache>
            </c:numRef>
          </c:val>
          <c:extLst>
            <c:ext xmlns:c16="http://schemas.microsoft.com/office/drawing/2014/chart" uri="{C3380CC4-5D6E-409C-BE32-E72D297353CC}">
              <c16:uniqueId val="{00000000-5E16-4C58-BA2F-A0D423A56CFC}"/>
            </c:ext>
          </c:extLst>
        </c:ser>
        <c:dLbls>
          <c:dLblPos val="outEnd"/>
          <c:showLegendKey val="0"/>
          <c:showVal val="1"/>
          <c:showCatName val="0"/>
          <c:showSerName val="0"/>
          <c:showPercent val="0"/>
          <c:showBubbleSize val="0"/>
        </c:dLbls>
        <c:gapWidth val="219"/>
        <c:axId val="508749544"/>
        <c:axId val="338085296"/>
      </c:barChart>
      <c:catAx>
        <c:axId val="508749544"/>
        <c:scaling>
          <c:orientation val="minMax"/>
        </c:scaling>
        <c:delete val="0"/>
        <c:axPos val="b"/>
        <c:numFmt formatCode="General" sourceLinked="1"/>
        <c:majorTickMark val="out"/>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338085296"/>
        <c:crosses val="autoZero"/>
        <c:auto val="1"/>
        <c:lblAlgn val="ctr"/>
        <c:lblOffset val="100"/>
        <c:noMultiLvlLbl val="0"/>
      </c:catAx>
      <c:valAx>
        <c:axId val="338085296"/>
        <c:scaling>
          <c:orientation val="minMax"/>
          <c:max val="0.60000000000000009"/>
        </c:scaling>
        <c:delete val="1"/>
        <c:axPos val="l"/>
        <c:numFmt formatCode="0%" sourceLinked="1"/>
        <c:majorTickMark val="out"/>
        <c:minorTickMark val="none"/>
        <c:tickLblPos val="nextTo"/>
        <c:crossAx val="508749544"/>
        <c:crosses val="autoZero"/>
        <c:crossBetween val="between"/>
      </c:valAx>
      <c:spPr>
        <a:noFill/>
        <a:ln>
          <a:noFill/>
        </a:ln>
        <a:effectLst/>
      </c:spPr>
    </c:plotArea>
    <c:plotVisOnly val="1"/>
    <c:dispBlanksAs val="gap"/>
    <c:showDLblsOverMax val="0"/>
  </c:chart>
  <c:spPr>
    <a:noFill/>
    <a:ln w="6350" cap="flat" cmpd="sng" algn="ctr">
      <a:noFill/>
      <a:round/>
    </a:ln>
    <a:effectLst/>
  </c:spPr>
  <c:txPr>
    <a:bodyPr/>
    <a:lstStyle/>
    <a:p>
      <a:pPr>
        <a:defRPr sz="800" b="1">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4637435370218898E-2"/>
          <c:y val="3.0937627418437842E-2"/>
          <c:w val="0.94859439524360167"/>
          <c:h val="0.87623349579105136"/>
        </c:manualLayout>
      </c:layout>
      <c:barChart>
        <c:barDir val="col"/>
        <c:grouping val="clustered"/>
        <c:varyColors val="0"/>
        <c:ser>
          <c:idx val="0"/>
          <c:order val="0"/>
          <c:spPr>
            <a:solidFill>
              <a:srgbClr val="009DE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Resultater!$B$6:$B$9</c:f>
              <c:strCache>
                <c:ptCount val="4"/>
                <c:pt idx="0">
                  <c:v>Før forløb</c:v>
                </c:pt>
                <c:pt idx="1">
                  <c:v>Gruppemøder</c:v>
                </c:pt>
                <c:pt idx="2">
                  <c:v>Afslutning</c:v>
                </c:pt>
                <c:pt idx="3">
                  <c:v>Øvrige udgifter</c:v>
                </c:pt>
              </c:strCache>
            </c:strRef>
          </c:cat>
          <c:val>
            <c:numRef>
              <c:f>Resultater!$F$6:$F$9</c:f>
              <c:numCache>
                <c:formatCode>0%</c:formatCode>
                <c:ptCount val="4"/>
                <c:pt idx="0">
                  <c:v>0.2033137836573661</c:v>
                </c:pt>
                <c:pt idx="1">
                  <c:v>0.63328460578558921</c:v>
                </c:pt>
                <c:pt idx="2">
                  <c:v>0.14060128100850244</c:v>
                </c:pt>
                <c:pt idx="3">
                  <c:v>2.2800329548542268E-2</c:v>
                </c:pt>
              </c:numCache>
            </c:numRef>
          </c:val>
          <c:extLst>
            <c:ext xmlns:c16="http://schemas.microsoft.com/office/drawing/2014/chart" uri="{C3380CC4-5D6E-409C-BE32-E72D297353CC}">
              <c16:uniqueId val="{00000000-5E16-4C58-BA2F-A0D423A56CFC}"/>
            </c:ext>
          </c:extLst>
        </c:ser>
        <c:dLbls>
          <c:dLblPos val="outEnd"/>
          <c:showLegendKey val="0"/>
          <c:showVal val="1"/>
          <c:showCatName val="0"/>
          <c:showSerName val="0"/>
          <c:showPercent val="0"/>
          <c:showBubbleSize val="0"/>
        </c:dLbls>
        <c:gapWidth val="219"/>
        <c:axId val="508749544"/>
        <c:axId val="338085296"/>
      </c:barChart>
      <c:catAx>
        <c:axId val="508749544"/>
        <c:scaling>
          <c:orientation val="minMax"/>
        </c:scaling>
        <c:delete val="0"/>
        <c:axPos val="b"/>
        <c:numFmt formatCode="General" sourceLinked="1"/>
        <c:majorTickMark val="out"/>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338085296"/>
        <c:crosses val="autoZero"/>
        <c:auto val="1"/>
        <c:lblAlgn val="ctr"/>
        <c:lblOffset val="100"/>
        <c:noMultiLvlLbl val="0"/>
      </c:catAx>
      <c:valAx>
        <c:axId val="338085296"/>
        <c:scaling>
          <c:orientation val="minMax"/>
          <c:max val="0.70000000000000007"/>
        </c:scaling>
        <c:delete val="1"/>
        <c:axPos val="l"/>
        <c:numFmt formatCode="0%" sourceLinked="1"/>
        <c:majorTickMark val="out"/>
        <c:minorTickMark val="none"/>
        <c:tickLblPos val="nextTo"/>
        <c:crossAx val="508749544"/>
        <c:crosses val="autoZero"/>
        <c:crossBetween val="between"/>
      </c:valAx>
      <c:spPr>
        <a:noFill/>
        <a:ln>
          <a:noFill/>
        </a:ln>
        <a:effectLst/>
      </c:spPr>
    </c:plotArea>
    <c:plotVisOnly val="1"/>
    <c:dispBlanksAs val="gap"/>
    <c:showDLblsOverMax val="0"/>
  </c:chart>
  <c:spPr>
    <a:noFill/>
    <a:ln w="6350" cap="flat" cmpd="sng" algn="ctr">
      <a:noFill/>
      <a:round/>
    </a:ln>
    <a:effectLst/>
  </c:spPr>
  <c:txPr>
    <a:bodyPr/>
    <a:lstStyle/>
    <a:p>
      <a:pPr>
        <a:defRPr sz="800" b="1">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688731</xdr:colOff>
      <xdr:row>39</xdr:row>
      <xdr:rowOff>95250</xdr:rowOff>
    </xdr:from>
    <xdr:to>
      <xdr:col>11</xdr:col>
      <xdr:colOff>1516673</xdr:colOff>
      <xdr:row>42</xdr:row>
      <xdr:rowOff>7325</xdr:rowOff>
    </xdr:to>
    <xdr:pic>
      <xdr:nvPicPr>
        <xdr:cNvPr id="5" name="Picture 4">
          <a:extLst>
            <a:ext uri="{FF2B5EF4-FFF2-40B4-BE49-F238E27FC236}">
              <a16:creationId xmlns:a16="http://schemas.microsoft.com/office/drawing/2014/main" id="{09114E30-D1CE-4044-B65C-2BABDC3D50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6981" y="6550269"/>
          <a:ext cx="1597269" cy="351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571500</xdr:colOff>
      <xdr:row>23</xdr:row>
      <xdr:rowOff>85725</xdr:rowOff>
    </xdr:from>
    <xdr:to>
      <xdr:col>8</xdr:col>
      <xdr:colOff>1057275</xdr:colOff>
      <xdr:row>25</xdr:row>
      <xdr:rowOff>90309</xdr:rowOff>
    </xdr:to>
    <xdr:pic>
      <xdr:nvPicPr>
        <xdr:cNvPr id="2" name="Picture 1">
          <a:extLst>
            <a:ext uri="{FF2B5EF4-FFF2-40B4-BE49-F238E27FC236}">
              <a16:creationId xmlns:a16="http://schemas.microsoft.com/office/drawing/2014/main" id="{D344A1E4-CA14-40C1-97D2-1A3D241A39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3257550"/>
          <a:ext cx="1343025" cy="290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342899</xdr:colOff>
      <xdr:row>40</xdr:row>
      <xdr:rowOff>1633</xdr:rowOff>
    </xdr:from>
    <xdr:to>
      <xdr:col>10</xdr:col>
      <xdr:colOff>857250</xdr:colOff>
      <xdr:row>43</xdr:row>
      <xdr:rowOff>6217</xdr:rowOff>
    </xdr:to>
    <xdr:pic>
      <xdr:nvPicPr>
        <xdr:cNvPr id="3" name="Picture 2">
          <a:extLst>
            <a:ext uri="{FF2B5EF4-FFF2-40B4-BE49-F238E27FC236}">
              <a16:creationId xmlns:a16="http://schemas.microsoft.com/office/drawing/2014/main" id="{19EDA7F6-91BE-4D4F-998C-B725DB2E5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7774" y="5973808"/>
          <a:ext cx="1257301" cy="2903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356153</xdr:colOff>
      <xdr:row>70</xdr:row>
      <xdr:rowOff>90666</xdr:rowOff>
    </xdr:from>
    <xdr:to>
      <xdr:col>11</xdr:col>
      <xdr:colOff>17809</xdr:colOff>
      <xdr:row>72</xdr:row>
      <xdr:rowOff>99391</xdr:rowOff>
    </xdr:to>
    <xdr:pic>
      <xdr:nvPicPr>
        <xdr:cNvPr id="2" name="Picture 1">
          <a:extLst>
            <a:ext uri="{FF2B5EF4-FFF2-40B4-BE49-F238E27FC236}">
              <a16:creationId xmlns:a16="http://schemas.microsoft.com/office/drawing/2014/main" id="{F8D8877B-63DB-4961-A3EF-E87E31671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8696" y="10775231"/>
          <a:ext cx="1152525" cy="2903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339587</xdr:colOff>
      <xdr:row>21</xdr:row>
      <xdr:rowOff>110056</xdr:rowOff>
    </xdr:from>
    <xdr:to>
      <xdr:col>6</xdr:col>
      <xdr:colOff>165755</xdr:colOff>
      <xdr:row>39</xdr:row>
      <xdr:rowOff>24020</xdr:rowOff>
    </xdr:to>
    <xdr:graphicFrame macro="">
      <xdr:nvGraphicFramePr>
        <xdr:cNvPr id="2" name="Chart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plot,center&quot; IsRe=&quot;1&quot; /&gt;&#10;      &lt;/Value&gt;&#10;    &lt;/Item&gt;&#10;    &lt;Item&gt;&#10;      &lt;Key&gt;&#10;        &lt;int&gt;2&lt;/int&gt;&#10;      &lt;/Key&gt;&#10;      &lt;Value&gt;&#10;        &lt;Cmd case=&quot;axis_title_pos&quot; val=&quot;primary,x&quot; pos=&quot;right&quot; IsRe=&quot;1&quot; /&gt;&#10;      &lt;/Value&gt;&#10;    &lt;/Item&gt;&#10;    &lt;Item&gt;&#10;      &lt;Key&gt;&#10;        &lt;int&gt;99&lt;/int&gt;&#10;      &lt;/Key&gt;&#10;      &lt;Value&gt;&#10;        &lt;Cmd case=&quot;datalabels_pos&quot; val=&quot;outside&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65&lt;/ChartType&gt;&#10;  &lt;UsedPath&gt;C:\Users\ngv\AppData\Local\OfficeExtensions\Content\CorporateCharts\Line Chart&lt;/UsedPath&gt;&#10;&lt;/ChartInfo&gt;">
          <a:extLst>
            <a:ext uri="{FF2B5EF4-FFF2-40B4-BE49-F238E27FC236}">
              <a16:creationId xmlns:a16="http://schemas.microsoft.com/office/drawing/2014/main" id="{46F7804F-66D3-4D40-8461-F27887DAF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245800</xdr:colOff>
      <xdr:row>41</xdr:row>
      <xdr:rowOff>138379</xdr:rowOff>
    </xdr:from>
    <xdr:to>
      <xdr:col>4</xdr:col>
      <xdr:colOff>687457</xdr:colOff>
      <xdr:row>57</xdr:row>
      <xdr:rowOff>35719</xdr:rowOff>
    </xdr:to>
    <xdr:graphicFrame macro="">
      <xdr:nvGraphicFramePr>
        <xdr:cNvPr id="7" name="Chart 6"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chart,center&quot; IsRe=&quot;1&quot; /&gt;&#10;      &lt;/Value&gt;&#10;    &lt;/Item&gt;&#10;    &lt;Item&gt;&#10;      &lt;Key&gt;&#10;        &lt;int&gt;2&lt;/int&gt;&#10;      &lt;/Key&gt;&#10;      &lt;Value&gt;&#10;        &lt;Cmd case=&quot;axis_title_pos&quot; val=&quot;primary,x&quot; pos=&quot;right&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51&lt;/ChartType&gt;&#10;  &lt;UsedPath&gt;C:\Users\ngv\AppData\Local\OfficeExtensions\Content\CorporateCharts\Column Chart&lt;/UsedPath&gt;&#10;&lt;/ChartInfo&gt;">
          <a:extLst>
            <a:ext uri="{FF2B5EF4-FFF2-40B4-BE49-F238E27FC236}">
              <a16:creationId xmlns:a16="http://schemas.microsoft.com/office/drawing/2014/main" id="{0E7657A6-B2DD-4E00-B197-8F2B326D7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1161116</xdr:colOff>
      <xdr:row>42</xdr:row>
      <xdr:rowOff>6210</xdr:rowOff>
    </xdr:from>
    <xdr:to>
      <xdr:col>11</xdr:col>
      <xdr:colOff>422413</xdr:colOff>
      <xdr:row>57</xdr:row>
      <xdr:rowOff>10708</xdr:rowOff>
    </xdr:to>
    <xdr:graphicFrame macro="">
      <xdr:nvGraphicFramePr>
        <xdr:cNvPr id="8" name="Chart 7"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chart,center&quot; IsRe=&quot;1&quot; /&gt;&#10;      &lt;/Value&gt;&#10;    &lt;/Item&gt;&#10;    &lt;Item&gt;&#10;      &lt;Key&gt;&#10;        &lt;int&gt;2&lt;/int&gt;&#10;      &lt;/Key&gt;&#10;      &lt;Value&gt;&#10;        &lt;Cmd case=&quot;axis_title_pos&quot; val=&quot;primary,x&quot; pos=&quot;right&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51&lt;/ChartType&gt;&#10;  &lt;UsedPath&gt;C:\Users\ngv\AppData\Local\OfficeExtensions\Content\CorporateCharts\Column Chart&lt;/UsedPath&gt;&#10;&lt;/ChartInfo&gt;">
          <a:extLst>
            <a:ext uri="{FF2B5EF4-FFF2-40B4-BE49-F238E27FC236}">
              <a16:creationId xmlns:a16="http://schemas.microsoft.com/office/drawing/2014/main" id="{3211AE1B-5402-49BD-AB49-759D296C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430696</xdr:colOff>
      <xdr:row>73</xdr:row>
      <xdr:rowOff>49696</xdr:rowOff>
    </xdr:from>
    <xdr:to>
      <xdr:col>11</xdr:col>
      <xdr:colOff>945460</xdr:colOff>
      <xdr:row>73</xdr:row>
      <xdr:rowOff>49696</xdr:rowOff>
    </xdr:to>
    <xdr:pic>
      <xdr:nvPicPr>
        <xdr:cNvPr id="5" name="Picture 4">
          <a:extLst>
            <a:ext uri="{FF2B5EF4-FFF2-40B4-BE49-F238E27FC236}">
              <a16:creationId xmlns:a16="http://schemas.microsoft.com/office/drawing/2014/main" id="{A469D94C-9424-49D1-9F09-A7CB4C2AEB2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93087" y="11603935"/>
          <a:ext cx="1392721" cy="290334"/>
        </a:xfrm>
        <a:prstGeom prst="rect">
          <a:avLst/>
        </a:prstGeom>
      </xdr:spPr>
    </xdr:pic>
    <xdr:clientData/>
  </xdr:twoCellAnchor>
  <xdr:twoCellAnchor editAs="oneCell">
    <xdr:from>
      <xdr:col>10</xdr:col>
      <xdr:colOff>198782</xdr:colOff>
      <xdr:row>74</xdr:row>
      <xdr:rowOff>718</xdr:rowOff>
    </xdr:from>
    <xdr:to>
      <xdr:col>11</xdr:col>
      <xdr:colOff>811694</xdr:colOff>
      <xdr:row>76</xdr:row>
      <xdr:rowOff>26925</xdr:rowOff>
    </xdr:to>
    <xdr:pic>
      <xdr:nvPicPr>
        <xdr:cNvPr id="4" name="Picture 3">
          <a:extLst>
            <a:ext uri="{FF2B5EF4-FFF2-40B4-BE49-F238E27FC236}">
              <a16:creationId xmlns:a16="http://schemas.microsoft.com/office/drawing/2014/main" id="{42D25FB2-7012-48A2-A0AD-7D1D8BEE1AF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1565" y="11695761"/>
          <a:ext cx="1490869" cy="307816"/>
        </a:xfrm>
        <a:prstGeom prst="rect">
          <a:avLst/>
        </a:prstGeom>
      </xdr:spPr>
    </xdr:pic>
    <xdr:clientData/>
  </xdr:twoCellAnchor>
</xdr:wsDr>
</file>

<file path=xl/theme/theme1.xml><?xml version="1.0" encoding="utf-8"?>
<a:theme xmlns:a="http://schemas.openxmlformats.org/drawingml/2006/main" name="Ramboll">
  <a:themeElements>
    <a:clrScheme name="Ramboll">
      <a:dk1>
        <a:sysClr val="windowText" lastClr="000000"/>
      </a:dk1>
      <a:lt1>
        <a:sysClr val="window" lastClr="FFFFFF"/>
      </a:lt1>
      <a:dk2>
        <a:srgbClr val="009DE0"/>
      </a:dk2>
      <a:lt2>
        <a:srgbClr val="797766"/>
      </a:lt2>
      <a:accent1>
        <a:srgbClr val="A7D3F5"/>
      </a:accent1>
      <a:accent2>
        <a:srgbClr val="5CA551"/>
      </a:accent2>
      <a:accent3>
        <a:srgbClr val="A1BF36"/>
      </a:accent3>
      <a:accent4>
        <a:srgbClr val="C40079"/>
      </a:accent4>
      <a:accent5>
        <a:srgbClr val="C63418"/>
      </a:accent5>
      <a:accent6>
        <a:srgbClr val="D0CFC5"/>
      </a:accent6>
      <a:hlink>
        <a:srgbClr val="0000FF"/>
      </a:hlink>
      <a:folHlink>
        <a:srgbClr val="800080"/>
      </a:folHlink>
    </a:clrScheme>
    <a:fontScheme name="Ramboll">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zoomScaleNormal="100" workbookViewId="0">
      <selection activeCell="D2" sqref="D2"/>
    </sheetView>
  </sheetViews>
  <sheetFormatPr defaultColWidth="0" defaultRowHeight="11.4" zeroHeight="1" x14ac:dyDescent="0.2"/>
  <cols>
    <col min="1" max="1" width="12.3984375" style="130" customWidth="1"/>
    <col min="2" max="2" width="15.69921875" style="3" customWidth="1"/>
    <col min="3" max="3" width="20.59765625" style="3" customWidth="1"/>
    <col min="4" max="4" width="10.19921875" style="3" bestFit="1" customWidth="1"/>
    <col min="5" max="6" width="9.09765625" style="3" customWidth="1"/>
    <col min="7" max="10" width="9.69921875" style="3" customWidth="1"/>
    <col min="11" max="11" width="10.09765625" style="3" customWidth="1"/>
    <col min="12" max="12" width="26.09765625" style="3" customWidth="1"/>
    <col min="13" max="13" width="0" style="4" hidden="1" customWidth="1"/>
    <col min="14" max="16384" width="9.69921875" style="4" hidden="1"/>
  </cols>
  <sheetData>
    <row r="1" spans="1:13" ht="19.5" customHeight="1" x14ac:dyDescent="0.3">
      <c r="B1" s="129"/>
      <c r="C1" s="130"/>
      <c r="D1" s="130"/>
      <c r="E1" s="130"/>
      <c r="F1" s="130"/>
      <c r="G1" s="130"/>
      <c r="H1" s="130"/>
      <c r="I1" s="130"/>
      <c r="J1" s="130"/>
      <c r="K1" s="130"/>
    </row>
    <row r="2" spans="1:13" ht="23.25" customHeight="1" x14ac:dyDescent="0.2">
      <c r="B2" s="131"/>
      <c r="C2" s="130"/>
      <c r="D2" s="130"/>
      <c r="E2" s="130"/>
      <c r="F2" s="130"/>
      <c r="G2" s="130"/>
      <c r="H2" s="130"/>
      <c r="I2" s="132"/>
      <c r="J2" s="132"/>
      <c r="K2" s="132"/>
      <c r="M2" s="7"/>
    </row>
    <row r="3" spans="1:13" x14ac:dyDescent="0.2">
      <c r="B3" s="130"/>
      <c r="C3" s="130"/>
      <c r="D3" s="130"/>
      <c r="E3" s="130"/>
      <c r="F3" s="130"/>
      <c r="G3" s="130"/>
      <c r="H3" s="130"/>
      <c r="I3" s="130"/>
      <c r="J3" s="130"/>
      <c r="K3" s="130"/>
    </row>
    <row r="4" spans="1:13" s="11" customFormat="1" x14ac:dyDescent="0.2">
      <c r="A4" s="134"/>
      <c r="B4" s="133"/>
      <c r="C4" s="134"/>
      <c r="D4" s="134"/>
      <c r="E4" s="134"/>
      <c r="F4" s="134"/>
      <c r="G4" s="134"/>
      <c r="H4" s="134"/>
      <c r="I4" s="134"/>
      <c r="J4" s="134"/>
      <c r="K4" s="134"/>
      <c r="L4" s="143"/>
    </row>
    <row r="5" spans="1:13" s="11" customFormat="1" x14ac:dyDescent="0.2">
      <c r="A5" s="134"/>
      <c r="B5" s="177"/>
      <c r="C5" s="136"/>
      <c r="D5" s="137"/>
      <c r="E5" s="135"/>
      <c r="F5" s="135"/>
      <c r="G5" s="135"/>
      <c r="H5" s="135"/>
      <c r="I5" s="135"/>
      <c r="J5" s="135"/>
      <c r="K5" s="135"/>
      <c r="L5" s="143"/>
    </row>
    <row r="6" spans="1:13" s="11" customFormat="1" x14ac:dyDescent="0.2">
      <c r="A6" s="134"/>
      <c r="B6" s="136"/>
      <c r="C6" s="136"/>
      <c r="D6" s="137"/>
      <c r="E6" s="135"/>
      <c r="F6" s="135"/>
      <c r="G6" s="135"/>
      <c r="H6" s="135"/>
      <c r="I6" s="135"/>
      <c r="J6" s="135"/>
      <c r="K6" s="135"/>
      <c r="L6" s="143"/>
    </row>
    <row r="7" spans="1:13" s="11" customFormat="1" x14ac:dyDescent="0.2">
      <c r="A7" s="134"/>
      <c r="B7" s="178" t="s">
        <v>104</v>
      </c>
      <c r="C7" s="178"/>
      <c r="D7" s="178"/>
      <c r="E7" s="178"/>
      <c r="F7" s="178"/>
      <c r="G7" s="178"/>
      <c r="H7" s="178"/>
      <c r="I7" s="178"/>
      <c r="J7" s="178"/>
      <c r="K7" s="178"/>
      <c r="L7" s="143"/>
    </row>
    <row r="8" spans="1:13" s="11" customFormat="1" x14ac:dyDescent="0.2">
      <c r="A8" s="134"/>
      <c r="B8" s="178"/>
      <c r="C8" s="178"/>
      <c r="D8" s="178"/>
      <c r="E8" s="178"/>
      <c r="F8" s="178"/>
      <c r="G8" s="178"/>
      <c r="H8" s="178"/>
      <c r="I8" s="178"/>
      <c r="J8" s="178"/>
      <c r="K8" s="178"/>
      <c r="L8" s="143"/>
    </row>
    <row r="9" spans="1:13" s="11" customFormat="1" x14ac:dyDescent="0.2">
      <c r="A9" s="134"/>
      <c r="B9" s="178"/>
      <c r="C9" s="178"/>
      <c r="D9" s="178"/>
      <c r="E9" s="178"/>
      <c r="F9" s="178"/>
      <c r="G9" s="178"/>
      <c r="H9" s="178"/>
      <c r="I9" s="178"/>
      <c r="J9" s="178"/>
      <c r="K9" s="178"/>
      <c r="L9" s="143"/>
    </row>
    <row r="10" spans="1:13" s="11" customFormat="1" x14ac:dyDescent="0.2">
      <c r="A10" s="134"/>
      <c r="B10" s="178"/>
      <c r="C10" s="178"/>
      <c r="D10" s="178"/>
      <c r="E10" s="178"/>
      <c r="F10" s="178"/>
      <c r="G10" s="178"/>
      <c r="H10" s="178"/>
      <c r="I10" s="178"/>
      <c r="J10" s="178"/>
      <c r="K10" s="178"/>
      <c r="L10" s="143"/>
    </row>
    <row r="11" spans="1:13" s="11" customFormat="1" x14ac:dyDescent="0.2">
      <c r="A11" s="134"/>
      <c r="B11" s="178"/>
      <c r="C11" s="178"/>
      <c r="D11" s="178"/>
      <c r="E11" s="178"/>
      <c r="F11" s="178"/>
      <c r="G11" s="178"/>
      <c r="H11" s="178"/>
      <c r="I11" s="178"/>
      <c r="J11" s="178"/>
      <c r="K11" s="178"/>
      <c r="L11" s="143"/>
    </row>
    <row r="12" spans="1:13" s="11" customFormat="1" x14ac:dyDescent="0.2">
      <c r="A12" s="134"/>
      <c r="B12" s="178"/>
      <c r="C12" s="178"/>
      <c r="D12" s="178"/>
      <c r="E12" s="178"/>
      <c r="F12" s="178"/>
      <c r="G12" s="178"/>
      <c r="H12" s="178"/>
      <c r="I12" s="178"/>
      <c r="J12" s="178"/>
      <c r="K12" s="178"/>
      <c r="L12" s="143"/>
    </row>
    <row r="13" spans="1:13" s="11" customFormat="1" ht="51.75" customHeight="1" x14ac:dyDescent="0.2">
      <c r="A13" s="134"/>
      <c r="B13" s="178"/>
      <c r="C13" s="178"/>
      <c r="D13" s="178"/>
      <c r="E13" s="178"/>
      <c r="F13" s="178"/>
      <c r="G13" s="178"/>
      <c r="H13" s="178"/>
      <c r="I13" s="178"/>
      <c r="J13" s="178"/>
      <c r="K13" s="178"/>
      <c r="L13" s="143"/>
    </row>
    <row r="14" spans="1:13" s="11" customFormat="1" x14ac:dyDescent="0.2">
      <c r="A14" s="134"/>
      <c r="B14" s="138"/>
      <c r="C14" s="138"/>
      <c r="D14" s="139"/>
      <c r="E14" s="130"/>
      <c r="F14" s="130"/>
      <c r="G14" s="130"/>
      <c r="H14" s="130"/>
      <c r="I14" s="130"/>
      <c r="J14" s="130"/>
      <c r="K14" s="130"/>
      <c r="L14" s="143"/>
    </row>
    <row r="15" spans="1:13" s="11" customFormat="1" x14ac:dyDescent="0.2">
      <c r="A15" s="134"/>
      <c r="B15" s="140"/>
      <c r="C15" s="138"/>
      <c r="D15" s="139"/>
      <c r="E15" s="130"/>
      <c r="F15" s="130"/>
      <c r="G15" s="130"/>
      <c r="H15" s="130"/>
      <c r="I15" s="130"/>
      <c r="J15" s="130"/>
      <c r="K15" s="130"/>
      <c r="L15" s="143"/>
    </row>
    <row r="16" spans="1:13" s="11" customFormat="1" x14ac:dyDescent="0.2">
      <c r="A16" s="134"/>
      <c r="B16" s="141"/>
      <c r="C16" s="138"/>
      <c r="D16" s="139"/>
      <c r="E16" s="130"/>
      <c r="F16" s="130"/>
      <c r="G16" s="130"/>
      <c r="H16" s="130"/>
      <c r="I16" s="130"/>
      <c r="J16" s="130"/>
      <c r="K16" s="130"/>
      <c r="L16" s="143"/>
    </row>
    <row r="17" spans="1:12" s="11" customFormat="1" x14ac:dyDescent="0.2">
      <c r="A17" s="134"/>
      <c r="B17" s="141"/>
      <c r="C17" s="138"/>
      <c r="D17" s="139"/>
      <c r="E17" s="130"/>
      <c r="F17" s="130"/>
      <c r="G17" s="130"/>
      <c r="H17" s="130"/>
      <c r="I17" s="130"/>
      <c r="J17" s="130"/>
      <c r="K17" s="130"/>
      <c r="L17" s="143"/>
    </row>
    <row r="18" spans="1:12" s="11" customFormat="1" x14ac:dyDescent="0.2">
      <c r="A18" s="134"/>
      <c r="B18" s="141"/>
      <c r="C18" s="138"/>
      <c r="D18" s="139"/>
      <c r="E18" s="130"/>
      <c r="F18" s="130"/>
      <c r="G18" s="130"/>
      <c r="H18" s="130"/>
      <c r="I18" s="130"/>
      <c r="J18" s="130"/>
      <c r="K18" s="130"/>
      <c r="L18" s="143"/>
    </row>
    <row r="19" spans="1:12" s="11" customFormat="1" x14ac:dyDescent="0.2">
      <c r="A19" s="134"/>
      <c r="B19" s="138"/>
      <c r="C19" s="138"/>
      <c r="D19" s="139"/>
      <c r="E19" s="130"/>
      <c r="F19" s="130"/>
      <c r="G19" s="130"/>
      <c r="H19" s="130"/>
      <c r="I19" s="130"/>
      <c r="J19" s="130"/>
      <c r="K19" s="130"/>
      <c r="L19" s="143"/>
    </row>
    <row r="20" spans="1:12" s="11" customFormat="1" x14ac:dyDescent="0.2">
      <c r="A20" s="134"/>
      <c r="B20" s="142"/>
      <c r="C20" s="138"/>
      <c r="D20" s="137"/>
      <c r="E20" s="130"/>
      <c r="F20" s="130"/>
      <c r="G20" s="130"/>
      <c r="H20" s="130"/>
      <c r="I20" s="130"/>
      <c r="J20" s="130"/>
      <c r="K20" s="130"/>
      <c r="L20" s="143"/>
    </row>
    <row r="21" spans="1:12" x14ac:dyDescent="0.2">
      <c r="B21" s="130"/>
      <c r="C21" s="130"/>
      <c r="D21" s="130"/>
      <c r="E21" s="130"/>
      <c r="F21" s="130"/>
      <c r="G21" s="130"/>
      <c r="H21" s="130"/>
      <c r="I21" s="130"/>
      <c r="J21" s="130"/>
      <c r="K21" s="130"/>
    </row>
    <row r="22" spans="1:12" s="11" customFormat="1" x14ac:dyDescent="0.2">
      <c r="A22" s="134"/>
      <c r="B22" s="144"/>
      <c r="C22" s="143"/>
      <c r="D22" s="143"/>
      <c r="E22" s="143"/>
      <c r="F22" s="143"/>
      <c r="G22" s="143"/>
      <c r="H22" s="143"/>
      <c r="I22" s="143"/>
      <c r="J22" s="143"/>
      <c r="K22" s="143"/>
      <c r="L22" s="143"/>
    </row>
    <row r="23" spans="1:12" s="11" customFormat="1" ht="9.75" customHeight="1" x14ac:dyDescent="0.2">
      <c r="A23" s="134"/>
      <c r="B23" s="145"/>
      <c r="C23" s="146"/>
      <c r="D23" s="146"/>
      <c r="E23" s="146"/>
      <c r="F23" s="146"/>
      <c r="G23" s="146"/>
      <c r="H23" s="146"/>
      <c r="I23" s="146"/>
      <c r="J23" s="146"/>
      <c r="K23" s="146"/>
      <c r="L23" s="143"/>
    </row>
    <row r="24" spans="1:12" s="11" customFormat="1" x14ac:dyDescent="0.2">
      <c r="A24" s="134"/>
      <c r="B24" s="147"/>
      <c r="C24" s="148"/>
      <c r="D24" s="149"/>
      <c r="E24" s="146"/>
      <c r="F24" s="146"/>
      <c r="G24" s="146"/>
      <c r="H24" s="146"/>
      <c r="I24" s="146"/>
      <c r="J24" s="146"/>
      <c r="K24" s="146"/>
      <c r="L24" s="143"/>
    </row>
    <row r="25" spans="1:12" s="11" customFormat="1" x14ac:dyDescent="0.2">
      <c r="A25" s="134"/>
      <c r="B25" s="147"/>
      <c r="C25" s="150"/>
      <c r="D25" s="149"/>
      <c r="E25" s="146"/>
      <c r="F25" s="142"/>
      <c r="G25" s="146"/>
      <c r="H25" s="146"/>
      <c r="I25" s="146"/>
      <c r="J25" s="146"/>
      <c r="K25" s="146"/>
      <c r="L25" s="143"/>
    </row>
    <row r="26" spans="1:12" s="11" customFormat="1" x14ac:dyDescent="0.2">
      <c r="A26" s="134"/>
      <c r="B26" s="147"/>
      <c r="C26" s="146"/>
      <c r="D26" s="149"/>
      <c r="E26" s="146"/>
      <c r="F26" s="146"/>
      <c r="G26" s="146"/>
      <c r="H26" s="146"/>
      <c r="I26" s="146"/>
      <c r="J26" s="146"/>
      <c r="K26" s="146"/>
      <c r="L26" s="143"/>
    </row>
    <row r="27" spans="1:12" s="11" customFormat="1" x14ac:dyDescent="0.2">
      <c r="A27" s="134"/>
      <c r="B27" s="151"/>
      <c r="C27" s="146"/>
      <c r="D27" s="149"/>
      <c r="E27" s="146"/>
      <c r="F27" s="146"/>
      <c r="G27" s="146"/>
      <c r="H27" s="146"/>
      <c r="I27" s="146"/>
      <c r="J27" s="146"/>
      <c r="K27" s="146"/>
      <c r="L27" s="143"/>
    </row>
    <row r="28" spans="1:12" s="11" customFormat="1" x14ac:dyDescent="0.2">
      <c r="A28" s="134"/>
      <c r="B28" s="147"/>
      <c r="C28" s="148"/>
      <c r="D28" s="149"/>
      <c r="E28" s="146"/>
      <c r="F28" s="146"/>
      <c r="G28" s="146"/>
      <c r="H28" s="146"/>
      <c r="I28" s="146"/>
      <c r="J28" s="146"/>
      <c r="K28" s="146"/>
      <c r="L28" s="143"/>
    </row>
    <row r="29" spans="1:12" s="11" customFormat="1" x14ac:dyDescent="0.2">
      <c r="A29" s="134"/>
      <c r="B29" s="147"/>
      <c r="C29" s="150"/>
      <c r="D29" s="149"/>
      <c r="E29" s="146"/>
      <c r="F29" s="142"/>
      <c r="G29" s="146"/>
      <c r="H29" s="146"/>
      <c r="I29" s="146"/>
      <c r="J29" s="146"/>
      <c r="K29" s="146"/>
      <c r="L29" s="143"/>
    </row>
    <row r="30" spans="1:12" s="11" customFormat="1" x14ac:dyDescent="0.2">
      <c r="A30" s="134"/>
      <c r="B30" s="147"/>
      <c r="C30" s="146"/>
      <c r="D30" s="149"/>
      <c r="E30" s="146"/>
      <c r="F30" s="146"/>
      <c r="G30" s="146"/>
      <c r="H30" s="146"/>
      <c r="I30" s="146"/>
      <c r="J30" s="146"/>
      <c r="K30" s="146"/>
      <c r="L30" s="143"/>
    </row>
    <row r="31" spans="1:12" s="11" customFormat="1" x14ac:dyDescent="0.2">
      <c r="A31" s="134"/>
      <c r="B31" s="151"/>
      <c r="C31" s="146"/>
      <c r="D31" s="149"/>
      <c r="E31" s="146"/>
      <c r="F31" s="146"/>
      <c r="G31" s="146"/>
      <c r="H31" s="146"/>
      <c r="I31" s="146"/>
      <c r="J31" s="146"/>
      <c r="K31" s="146"/>
      <c r="L31" s="143"/>
    </row>
    <row r="32" spans="1:12" s="11" customFormat="1" x14ac:dyDescent="0.2">
      <c r="A32" s="134"/>
      <c r="B32" s="147"/>
      <c r="C32" s="148"/>
      <c r="D32" s="149"/>
      <c r="E32" s="146"/>
      <c r="F32" s="146"/>
      <c r="G32" s="146"/>
      <c r="H32" s="146"/>
      <c r="I32" s="146"/>
      <c r="J32" s="146"/>
      <c r="K32" s="146"/>
      <c r="L32" s="143"/>
    </row>
    <row r="33" spans="1:12" s="11" customFormat="1" x14ac:dyDescent="0.2">
      <c r="A33" s="134"/>
      <c r="B33" s="156" t="s">
        <v>80</v>
      </c>
      <c r="C33" s="150"/>
      <c r="D33" s="149"/>
      <c r="E33" s="146"/>
      <c r="F33" s="142"/>
      <c r="G33" s="146"/>
      <c r="H33" s="146"/>
      <c r="I33" s="146"/>
      <c r="J33" s="146"/>
      <c r="K33" s="146"/>
      <c r="L33" s="143"/>
    </row>
    <row r="34" spans="1:12" s="11" customFormat="1" x14ac:dyDescent="0.2">
      <c r="A34" s="134"/>
      <c r="B34" s="156" t="s">
        <v>78</v>
      </c>
      <c r="C34" s="146"/>
      <c r="D34" s="149"/>
      <c r="E34" s="146"/>
      <c r="F34" s="146"/>
      <c r="G34" s="146"/>
      <c r="H34" s="146"/>
      <c r="I34" s="146"/>
      <c r="J34" s="146"/>
      <c r="K34" s="146"/>
      <c r="L34" s="143"/>
    </row>
    <row r="35" spans="1:12" s="11" customFormat="1" x14ac:dyDescent="0.2">
      <c r="A35" s="134"/>
      <c r="B35" s="157" t="s">
        <v>79</v>
      </c>
      <c r="C35" s="146"/>
      <c r="D35" s="149"/>
      <c r="E35" s="146"/>
      <c r="F35" s="146"/>
      <c r="G35" s="146"/>
      <c r="H35" s="146"/>
      <c r="I35" s="146"/>
      <c r="J35" s="146"/>
      <c r="K35" s="146"/>
      <c r="L35" s="143"/>
    </row>
    <row r="36" spans="1:12" s="11" customFormat="1" x14ac:dyDescent="0.2">
      <c r="A36" s="134"/>
      <c r="B36" s="147"/>
      <c r="C36" s="148"/>
      <c r="D36" s="149"/>
      <c r="E36" s="146"/>
      <c r="F36" s="146"/>
      <c r="G36" s="146"/>
      <c r="H36" s="146"/>
      <c r="I36" s="146"/>
      <c r="J36" s="146"/>
      <c r="K36" s="146"/>
      <c r="L36" s="35"/>
    </row>
    <row r="37" spans="1:12" s="11" customFormat="1" x14ac:dyDescent="0.2">
      <c r="A37" s="134"/>
      <c r="B37" s="147"/>
      <c r="C37" s="150"/>
      <c r="D37" s="149"/>
      <c r="E37" s="146"/>
      <c r="F37" s="142"/>
      <c r="G37" s="146"/>
      <c r="H37" s="146"/>
      <c r="I37" s="146"/>
      <c r="J37" s="146"/>
      <c r="K37" s="146"/>
      <c r="L37" s="143"/>
    </row>
    <row r="38" spans="1:12" s="11" customFormat="1" x14ac:dyDescent="0.2">
      <c r="A38" s="134"/>
      <c r="B38" s="147"/>
      <c r="C38" s="146"/>
      <c r="D38" s="149"/>
      <c r="E38" s="146"/>
      <c r="F38" s="146"/>
      <c r="G38" s="146"/>
      <c r="H38" s="146"/>
      <c r="I38" s="146"/>
      <c r="J38" s="146"/>
      <c r="K38" s="146"/>
      <c r="L38" s="143"/>
    </row>
    <row r="39" spans="1:12" s="11" customFormat="1" x14ac:dyDescent="0.2">
      <c r="A39" s="134"/>
      <c r="B39" s="151"/>
      <c r="C39" s="146"/>
      <c r="D39" s="149"/>
      <c r="E39" s="146"/>
      <c r="F39" s="146"/>
      <c r="G39" s="146"/>
      <c r="H39" s="146"/>
      <c r="I39" s="146"/>
      <c r="J39" s="146"/>
      <c r="K39" s="146"/>
      <c r="L39" s="143"/>
    </row>
    <row r="40" spans="1:12" s="11" customFormat="1" x14ac:dyDescent="0.2">
      <c r="A40" s="134"/>
      <c r="B40" s="147"/>
      <c r="C40" s="148"/>
      <c r="D40" s="149"/>
      <c r="E40" s="146"/>
      <c r="F40" s="146"/>
      <c r="G40" s="146"/>
      <c r="H40" s="146"/>
      <c r="I40" s="146"/>
      <c r="J40" s="146"/>
      <c r="K40" s="146"/>
      <c r="L40" s="143"/>
    </row>
    <row r="41" spans="1:12" s="11" customFormat="1" x14ac:dyDescent="0.2">
      <c r="A41" s="134"/>
      <c r="B41" s="147"/>
      <c r="C41" s="150"/>
      <c r="D41" s="149"/>
      <c r="E41" s="146"/>
      <c r="F41" s="142"/>
      <c r="G41" s="146"/>
      <c r="H41" s="146"/>
      <c r="I41" s="146"/>
      <c r="J41" s="146"/>
      <c r="K41" s="146"/>
      <c r="L41" s="143"/>
    </row>
    <row r="42" spans="1:12" s="11" customFormat="1" x14ac:dyDescent="0.2">
      <c r="A42" s="134"/>
      <c r="B42" s="147"/>
      <c r="C42" s="146"/>
      <c r="D42" s="149"/>
      <c r="E42" s="146"/>
      <c r="F42" s="146"/>
      <c r="G42" s="146"/>
      <c r="H42" s="146"/>
      <c r="I42" s="146"/>
      <c r="J42" s="146"/>
      <c r="K42" s="146"/>
      <c r="L42" s="143"/>
    </row>
    <row r="43" spans="1:12" s="11" customFormat="1" x14ac:dyDescent="0.2">
      <c r="A43" s="134"/>
      <c r="B43" s="145"/>
      <c r="C43" s="146"/>
      <c r="D43" s="149"/>
      <c r="E43" s="146"/>
      <c r="F43" s="146"/>
      <c r="G43" s="146"/>
      <c r="H43" s="146"/>
      <c r="I43" s="146"/>
      <c r="J43" s="146"/>
      <c r="K43" s="146"/>
      <c r="L43" s="143"/>
    </row>
    <row r="44" spans="1:12" x14ac:dyDescent="0.2">
      <c r="B44" s="147"/>
      <c r="C44" s="148"/>
      <c r="D44" s="149"/>
      <c r="E44" s="146"/>
      <c r="F44" s="146"/>
      <c r="G44" s="146"/>
      <c r="H44" s="146"/>
      <c r="I44" s="146"/>
      <c r="J44" s="146"/>
      <c r="K44" s="146"/>
    </row>
    <row r="45" spans="1:12" x14ac:dyDescent="0.2">
      <c r="B45" s="147"/>
      <c r="C45" s="150"/>
      <c r="D45" s="149"/>
      <c r="F45" s="142"/>
    </row>
    <row r="46" spans="1:12" hidden="1" x14ac:dyDescent="0.2">
      <c r="B46" s="147"/>
      <c r="C46" s="146"/>
      <c r="D46" s="149"/>
      <c r="E46" s="35"/>
      <c r="F46" s="35"/>
    </row>
    <row r="47" spans="1:12" hidden="1" x14ac:dyDescent="0.2">
      <c r="B47" s="152"/>
      <c r="C47" s="150"/>
      <c r="D47" s="153"/>
      <c r="E47" s="35"/>
      <c r="F47" s="35"/>
    </row>
    <row r="48" spans="1:12" s="1" customFormat="1" hidden="1" x14ac:dyDescent="0.2">
      <c r="A48" s="130"/>
      <c r="B48" s="136"/>
      <c r="C48" s="138"/>
      <c r="D48" s="130"/>
      <c r="E48" s="130"/>
      <c r="F48" s="130"/>
      <c r="G48" s="130"/>
      <c r="H48" s="130"/>
      <c r="I48" s="130"/>
      <c r="J48" s="130"/>
      <c r="K48" s="130"/>
      <c r="L48" s="130"/>
    </row>
    <row r="49" spans="2:3" hidden="1" x14ac:dyDescent="0.2"/>
    <row r="50" spans="2:3" hidden="1" x14ac:dyDescent="0.2">
      <c r="B50" s="154"/>
      <c r="C50" s="155"/>
    </row>
    <row r="51" spans="2:3" hidden="1" x14ac:dyDescent="0.2">
      <c r="B51" s="35"/>
    </row>
    <row r="52" spans="2:3" hidden="1" x14ac:dyDescent="0.2">
      <c r="B52" s="35"/>
    </row>
    <row r="53" spans="2:3" hidden="1" x14ac:dyDescent="0.2"/>
    <row r="54" spans="2:3" hidden="1" x14ac:dyDescent="0.2"/>
    <row r="55" spans="2:3" hidden="1" x14ac:dyDescent="0.2"/>
    <row r="56" spans="2:3" hidden="1" x14ac:dyDescent="0.2"/>
    <row r="57" spans="2:3" hidden="1" x14ac:dyDescent="0.2"/>
    <row r="58" spans="2:3" hidden="1" x14ac:dyDescent="0.2"/>
    <row r="59" spans="2:3" hidden="1" x14ac:dyDescent="0.2"/>
    <row r="60" spans="2:3" hidden="1" x14ac:dyDescent="0.2"/>
    <row r="61" spans="2:3" hidden="1" x14ac:dyDescent="0.2"/>
    <row r="62" spans="2:3" hidden="1" x14ac:dyDescent="0.2"/>
    <row r="63" spans="2:3" hidden="1" x14ac:dyDescent="0.2"/>
    <row r="64" spans="2:3" hidden="1" x14ac:dyDescent="0.2"/>
    <row r="65" hidden="1" x14ac:dyDescent="0.2"/>
    <row r="66" hidden="1" x14ac:dyDescent="0.2"/>
    <row r="67" hidden="1" x14ac:dyDescent="0.2"/>
    <row r="68" hidden="1" x14ac:dyDescent="0.2"/>
    <row r="69" hidden="1" x14ac:dyDescent="0.2"/>
    <row r="70" hidden="1" x14ac:dyDescent="0.2"/>
  </sheetData>
  <mergeCells count="1">
    <mergeCell ref="B7:K1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tabSelected="1" workbookViewId="0">
      <selection activeCell="J16" sqref="J16"/>
    </sheetView>
  </sheetViews>
  <sheetFormatPr defaultColWidth="0" defaultRowHeight="11.4" zeroHeight="1" x14ac:dyDescent="0.2"/>
  <cols>
    <col min="1" max="1" width="2.19921875" style="1" customWidth="1"/>
    <col min="2" max="2" width="45.3984375" style="4" customWidth="1"/>
    <col min="3" max="3" width="6.69921875" style="4" customWidth="1"/>
    <col min="4" max="4" width="4.5" style="4" customWidth="1"/>
    <col min="5" max="8" width="11.19921875" style="4" bestFit="1" customWidth="1"/>
    <col min="9" max="9" width="14.19921875" style="4" customWidth="1"/>
    <col min="10" max="10" width="9.69921875" style="4" customWidth="1"/>
    <col min="11" max="15" width="0" style="4" hidden="1" customWidth="1"/>
    <col min="16" max="16384" width="9.69921875" style="4" hidden="1"/>
  </cols>
  <sheetData>
    <row r="1" spans="1:15" ht="19.5" customHeight="1" x14ac:dyDescent="0.3">
      <c r="B1" s="2" t="s">
        <v>99</v>
      </c>
      <c r="C1" s="175"/>
      <c r="D1" s="3"/>
      <c r="E1" s="3"/>
      <c r="F1" s="3"/>
      <c r="G1" s="3"/>
      <c r="H1" s="3"/>
      <c r="I1" s="3"/>
    </row>
    <row r="2" spans="1:15" ht="23.25" customHeight="1" x14ac:dyDescent="0.2">
      <c r="B2" s="5" t="s">
        <v>81</v>
      </c>
      <c r="C2" s="3"/>
      <c r="D2" s="3"/>
      <c r="E2" s="3"/>
      <c r="F2" s="3"/>
      <c r="G2" s="3"/>
      <c r="H2" s="6"/>
      <c r="I2" s="6" t="s">
        <v>4</v>
      </c>
      <c r="K2" s="7"/>
    </row>
    <row r="3" spans="1:15" x14ac:dyDescent="0.2"/>
    <row r="4" spans="1:15" x14ac:dyDescent="0.2">
      <c r="B4" s="9" t="s">
        <v>103</v>
      </c>
      <c r="C4" s="10"/>
      <c r="D4" s="10"/>
      <c r="E4" s="10"/>
      <c r="F4" s="10"/>
      <c r="G4" s="10"/>
      <c r="H4" s="10"/>
      <c r="I4" s="10"/>
    </row>
    <row r="5" spans="1:15" ht="36.75" customHeight="1" x14ac:dyDescent="0.2">
      <c r="B5" s="179" t="s">
        <v>107</v>
      </c>
      <c r="C5" s="179"/>
      <c r="D5" s="179"/>
      <c r="E5" s="179"/>
      <c r="F5" s="179"/>
      <c r="G5" s="179"/>
      <c r="H5" s="179"/>
      <c r="I5" s="179"/>
    </row>
    <row r="6" spans="1:15" ht="72.75" customHeight="1" x14ac:dyDescent="0.2">
      <c r="B6" s="179"/>
      <c r="C6" s="179"/>
      <c r="D6" s="179"/>
      <c r="E6" s="179"/>
      <c r="F6" s="179"/>
      <c r="G6" s="179"/>
      <c r="H6" s="179"/>
      <c r="I6" s="179"/>
    </row>
    <row r="7" spans="1:15" x14ac:dyDescent="0.2"/>
    <row r="8" spans="1:15" s="11" customFormat="1" x14ac:dyDescent="0.2">
      <c r="A8" s="8"/>
      <c r="B8" s="9" t="s">
        <v>14</v>
      </c>
      <c r="C8" s="10"/>
      <c r="D8" s="10"/>
      <c r="E8" s="10"/>
      <c r="F8" s="10"/>
      <c r="G8" s="10"/>
      <c r="H8" s="10"/>
      <c r="I8" s="10"/>
    </row>
    <row r="9" spans="1:15" x14ac:dyDescent="0.2">
      <c r="B9" s="28" t="s">
        <v>105</v>
      </c>
      <c r="D9" s="48" t="s">
        <v>47</v>
      </c>
      <c r="F9" s="56"/>
      <c r="G9" s="56"/>
      <c r="H9" s="56"/>
    </row>
    <row r="10" spans="1:15" x14ac:dyDescent="0.2">
      <c r="B10" s="28"/>
      <c r="D10" s="68"/>
      <c r="E10" s="56"/>
      <c r="F10" s="56"/>
      <c r="G10" s="56"/>
      <c r="H10" s="56"/>
    </row>
    <row r="11" spans="1:15" s="11" customFormat="1" x14ac:dyDescent="0.2">
      <c r="A11" s="8"/>
      <c r="B11" s="9" t="s">
        <v>106</v>
      </c>
      <c r="C11" s="10"/>
      <c r="D11" s="10"/>
      <c r="E11" s="10"/>
      <c r="F11" s="10"/>
      <c r="G11" s="10"/>
      <c r="H11" s="10"/>
      <c r="I11" s="10"/>
    </row>
    <row r="12" spans="1:15" s="31" customFormat="1" ht="13.5" customHeight="1" x14ac:dyDescent="0.2">
      <c r="A12" s="69"/>
      <c r="B12" s="158" t="s">
        <v>100</v>
      </c>
      <c r="C12" s="158"/>
      <c r="D12" s="160">
        <f>COUNTA(D13:D18)</f>
        <v>6</v>
      </c>
      <c r="E12" s="176"/>
      <c r="F12" s="159"/>
      <c r="G12" s="159"/>
      <c r="H12" s="159"/>
      <c r="I12" s="158"/>
      <c r="J12" s="122"/>
      <c r="K12" s="122"/>
      <c r="L12" s="122"/>
      <c r="M12" s="122"/>
      <c r="N12" s="122"/>
      <c r="O12" s="122"/>
    </row>
    <row r="13" spans="1:15" s="31" customFormat="1" ht="13.5" customHeight="1" x14ac:dyDescent="0.2">
      <c r="A13" s="69"/>
      <c r="B13" s="70" t="s">
        <v>102</v>
      </c>
      <c r="C13" s="70"/>
      <c r="D13" s="50">
        <v>5</v>
      </c>
      <c r="E13" s="75"/>
      <c r="F13" s="75"/>
      <c r="G13" s="75"/>
      <c r="H13" s="75"/>
      <c r="I13" s="70"/>
      <c r="J13" s="122"/>
      <c r="K13" s="122"/>
      <c r="L13" s="122"/>
      <c r="M13" s="122"/>
      <c r="N13" s="122"/>
      <c r="O13" s="122"/>
    </row>
    <row r="14" spans="1:15" s="31" customFormat="1" ht="13.5" customHeight="1" x14ac:dyDescent="0.2">
      <c r="A14" s="69"/>
      <c r="B14" s="70" t="s">
        <v>101</v>
      </c>
      <c r="C14" s="70"/>
      <c r="D14" s="83">
        <v>4</v>
      </c>
      <c r="E14" s="75"/>
      <c r="F14" s="75"/>
      <c r="G14" s="75"/>
      <c r="H14" s="75"/>
      <c r="I14" s="70"/>
      <c r="J14" s="122"/>
      <c r="K14" s="122"/>
      <c r="L14" s="122"/>
      <c r="M14" s="122"/>
      <c r="N14" s="122"/>
      <c r="O14" s="122"/>
    </row>
    <row r="15" spans="1:15" s="31" customFormat="1" ht="13.5" customHeight="1" x14ac:dyDescent="0.2">
      <c r="A15" s="69"/>
      <c r="B15" s="70" t="s">
        <v>63</v>
      </c>
      <c r="C15" s="70"/>
      <c r="D15" s="75">
        <v>7</v>
      </c>
      <c r="E15" s="75"/>
      <c r="F15" s="75"/>
      <c r="G15" s="75"/>
      <c r="H15" s="75"/>
      <c r="I15" s="70"/>
      <c r="J15" s="122"/>
      <c r="K15" s="122"/>
      <c r="L15" s="122"/>
      <c r="M15" s="122"/>
      <c r="N15" s="122"/>
      <c r="O15" s="122"/>
    </row>
    <row r="16" spans="1:15" s="31" customFormat="1" ht="13.5" customHeight="1" x14ac:dyDescent="0.2">
      <c r="A16" s="69"/>
      <c r="B16" s="70" t="s">
        <v>64</v>
      </c>
      <c r="C16" s="70"/>
      <c r="D16" s="75">
        <v>7</v>
      </c>
      <c r="E16" s="75"/>
      <c r="F16" s="75"/>
      <c r="G16" s="75"/>
      <c r="H16" s="75"/>
      <c r="I16" s="70"/>
      <c r="J16" s="122"/>
      <c r="K16" s="122"/>
      <c r="L16" s="122"/>
      <c r="M16" s="122"/>
      <c r="N16" s="122"/>
      <c r="O16" s="122"/>
    </row>
    <row r="17" spans="1:15" s="31" customFormat="1" ht="13.5" customHeight="1" x14ac:dyDescent="0.2">
      <c r="A17" s="69"/>
      <c r="B17" s="70" t="s">
        <v>65</v>
      </c>
      <c r="C17" s="70"/>
      <c r="D17" s="75">
        <v>6</v>
      </c>
      <c r="E17" s="75"/>
      <c r="F17" s="75"/>
      <c r="G17" s="75"/>
      <c r="H17" s="75"/>
      <c r="I17" s="70"/>
      <c r="J17" s="122"/>
      <c r="K17" s="122"/>
      <c r="L17" s="122"/>
      <c r="M17" s="122"/>
      <c r="N17" s="122"/>
      <c r="O17" s="122"/>
    </row>
    <row r="18" spans="1:15" s="31" customFormat="1" ht="13.5" customHeight="1" x14ac:dyDescent="0.2">
      <c r="A18" s="69"/>
      <c r="B18" s="158" t="s">
        <v>54</v>
      </c>
      <c r="C18" s="158"/>
      <c r="D18" s="159">
        <v>14</v>
      </c>
      <c r="E18" s="159"/>
      <c r="F18" s="159"/>
      <c r="G18" s="159"/>
      <c r="H18" s="159"/>
      <c r="I18" s="158"/>
      <c r="J18" s="122"/>
      <c r="K18" s="122"/>
      <c r="L18" s="122"/>
      <c r="M18" s="122"/>
      <c r="N18" s="122"/>
      <c r="O18" s="122"/>
    </row>
    <row r="19" spans="1:15" s="31" customFormat="1" x14ac:dyDescent="0.2">
      <c r="A19" s="69"/>
      <c r="B19" s="50" t="s">
        <v>55</v>
      </c>
      <c r="C19" s="50"/>
      <c r="D19" s="103">
        <f>2.5</f>
        <v>2.5</v>
      </c>
      <c r="E19" s="62"/>
      <c r="F19" s="62"/>
      <c r="G19" s="62"/>
      <c r="H19" s="62"/>
      <c r="I19" s="50"/>
    </row>
    <row r="20" spans="1:15" x14ac:dyDescent="0.2">
      <c r="B20" s="28"/>
      <c r="D20" s="32"/>
      <c r="E20" s="60"/>
      <c r="F20" s="60"/>
      <c r="G20" s="60"/>
      <c r="H20" s="60"/>
    </row>
    <row r="21" spans="1:15" s="123" customFormat="1" x14ac:dyDescent="0.2">
      <c r="A21" s="76"/>
      <c r="B21" s="77" t="s">
        <v>84</v>
      </c>
      <c r="C21" s="78"/>
      <c r="D21" s="81"/>
      <c r="E21" s="81"/>
      <c r="F21" s="81"/>
      <c r="G21" s="81"/>
      <c r="H21" s="81"/>
      <c r="I21" s="78"/>
    </row>
    <row r="22" spans="1:15" s="74" customFormat="1" x14ac:dyDescent="0.2">
      <c r="A22" s="71"/>
      <c r="B22" s="79" t="s">
        <v>48</v>
      </c>
      <c r="D22" s="80" t="s">
        <v>22</v>
      </c>
      <c r="E22" s="82"/>
      <c r="F22" s="82"/>
      <c r="G22" s="82"/>
      <c r="H22" s="82"/>
    </row>
    <row r="23" spans="1:15" s="74" customFormat="1" x14ac:dyDescent="0.2">
      <c r="A23" s="71"/>
      <c r="B23" s="124" t="s">
        <v>83</v>
      </c>
      <c r="C23" s="119"/>
      <c r="D23" s="125">
        <v>2</v>
      </c>
      <c r="E23" s="126"/>
      <c r="F23" s="127"/>
      <c r="G23" s="128"/>
      <c r="H23" s="128"/>
      <c r="I23" s="119"/>
    </row>
    <row r="24" spans="1:15" x14ac:dyDescent="0.2">
      <c r="D24" s="23"/>
      <c r="E24" s="23"/>
      <c r="F24" s="23"/>
      <c r="G24" s="23"/>
      <c r="H24" s="23"/>
    </row>
    <row r="25" spans="1:15" x14ac:dyDescent="0.2">
      <c r="D25" s="23"/>
      <c r="E25" s="23"/>
      <c r="F25" s="23"/>
      <c r="G25" s="23"/>
      <c r="H25" s="23"/>
    </row>
    <row r="26" spans="1:15" x14ac:dyDescent="0.2"/>
    <row r="27" spans="1:15" hidden="1" x14ac:dyDescent="0.2"/>
    <row r="28" spans="1:15" hidden="1" x14ac:dyDescent="0.2"/>
    <row r="29" spans="1:15" hidden="1" x14ac:dyDescent="0.2"/>
    <row r="30" spans="1:15" hidden="1" x14ac:dyDescent="0.2">
      <c r="B30" s="15"/>
      <c r="D30" s="28"/>
    </row>
    <row r="31" spans="1:15" hidden="1" x14ac:dyDescent="0.2">
      <c r="D31" s="28"/>
    </row>
    <row r="32" spans="1:15" hidden="1" x14ac:dyDescent="0.2">
      <c r="D32" s="28"/>
    </row>
    <row r="33" spans="4:4" hidden="1" x14ac:dyDescent="0.2">
      <c r="D33" s="28"/>
    </row>
    <row r="34" spans="4:4" x14ac:dyDescent="0.2"/>
    <row r="35" spans="4:4" hidden="1" x14ac:dyDescent="0.2"/>
    <row r="36" spans="4:4" hidden="1" x14ac:dyDescent="0.2"/>
    <row r="37" spans="4:4" hidden="1" x14ac:dyDescent="0.2"/>
    <row r="38" spans="4:4" hidden="1" x14ac:dyDescent="0.2"/>
    <row r="39" spans="4:4" hidden="1" x14ac:dyDescent="0.2"/>
    <row r="40" spans="4:4" hidden="1" x14ac:dyDescent="0.2"/>
    <row r="41" spans="4:4" hidden="1" x14ac:dyDescent="0.2"/>
    <row r="42" spans="4:4" hidden="1" x14ac:dyDescent="0.2"/>
    <row r="43" spans="4:4" hidden="1" x14ac:dyDescent="0.2"/>
    <row r="44" spans="4:4" hidden="1" x14ac:dyDescent="0.2"/>
    <row r="45" spans="4:4" hidden="1" x14ac:dyDescent="0.2"/>
    <row r="46" spans="4:4" hidden="1" x14ac:dyDescent="0.2"/>
  </sheetData>
  <mergeCells count="1">
    <mergeCell ref="B5:I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election activeCell="B28" sqref="B28"/>
    </sheetView>
  </sheetViews>
  <sheetFormatPr defaultColWidth="0" defaultRowHeight="11.4" zeroHeight="1" x14ac:dyDescent="0.2"/>
  <cols>
    <col min="1" max="1" width="2.19921875" style="1" customWidth="1"/>
    <col min="2" max="2" width="45.09765625" style="4" customWidth="1"/>
    <col min="3" max="3" width="9.69921875" style="4" customWidth="1"/>
    <col min="4" max="4" width="10.19921875" style="4" bestFit="1" customWidth="1"/>
    <col min="5" max="6" width="9.09765625" style="4" customWidth="1"/>
    <col min="7" max="10" width="9.69921875" style="4" customWidth="1"/>
    <col min="11" max="11" width="12.59765625" style="4" customWidth="1"/>
    <col min="12" max="12" width="9.69921875" style="4" customWidth="1"/>
    <col min="13" max="13" width="0" style="4" hidden="1" customWidth="1"/>
    <col min="14" max="16384" width="9.69921875" style="4" hidden="1"/>
  </cols>
  <sheetData>
    <row r="1" spans="1:13" ht="19.5" customHeight="1" x14ac:dyDescent="0.3">
      <c r="B1" s="2" t="s">
        <v>3</v>
      </c>
      <c r="C1" s="3"/>
      <c r="D1" s="3"/>
      <c r="E1" s="3"/>
      <c r="F1" s="3"/>
      <c r="G1" s="3"/>
      <c r="H1" s="3"/>
      <c r="I1" s="3"/>
      <c r="J1" s="3"/>
      <c r="K1" s="3"/>
    </row>
    <row r="2" spans="1:13" ht="23.25" customHeight="1" x14ac:dyDescent="0.2">
      <c r="B2" s="5" t="s">
        <v>81</v>
      </c>
      <c r="C2" s="3"/>
      <c r="D2" s="3"/>
      <c r="E2" s="3"/>
      <c r="F2" s="3"/>
      <c r="G2" s="3"/>
      <c r="H2" s="3"/>
      <c r="I2" s="6"/>
      <c r="J2" s="6"/>
      <c r="K2" s="6" t="s">
        <v>4</v>
      </c>
      <c r="M2" s="7"/>
    </row>
    <row r="3" spans="1:13" x14ac:dyDescent="0.2"/>
    <row r="4" spans="1:13" s="11" customFormat="1" x14ac:dyDescent="0.2">
      <c r="A4" s="8"/>
      <c r="B4" s="9" t="s">
        <v>34</v>
      </c>
      <c r="C4" s="10" t="s">
        <v>5</v>
      </c>
      <c r="D4" s="10"/>
      <c r="E4" s="10"/>
      <c r="F4" s="10" t="s">
        <v>6</v>
      </c>
      <c r="G4" s="10"/>
      <c r="H4" s="10"/>
      <c r="I4" s="10"/>
      <c r="J4" s="10"/>
      <c r="K4" s="10"/>
    </row>
    <row r="5" spans="1:13" s="11" customFormat="1" x14ac:dyDescent="0.2">
      <c r="A5" s="8"/>
      <c r="B5" s="50" t="s">
        <v>35</v>
      </c>
      <c r="C5" s="61" t="s">
        <v>36</v>
      </c>
      <c r="D5" s="62">
        <v>2019</v>
      </c>
      <c r="E5" s="50"/>
      <c r="F5" s="50"/>
      <c r="G5" s="50"/>
      <c r="H5" s="50"/>
      <c r="I5" s="50"/>
      <c r="J5" s="50"/>
      <c r="K5" s="50"/>
      <c r="L5" s="63"/>
    </row>
    <row r="6" spans="1:13" s="11" customFormat="1" x14ac:dyDescent="0.2">
      <c r="A6" s="8"/>
      <c r="B6" s="50" t="s">
        <v>37</v>
      </c>
      <c r="C6" s="61" t="s">
        <v>38</v>
      </c>
      <c r="D6" s="64">
        <v>20</v>
      </c>
      <c r="E6" s="50"/>
      <c r="F6" s="61" t="s">
        <v>41</v>
      </c>
      <c r="G6" s="50"/>
      <c r="H6" s="50"/>
      <c r="I6" s="50"/>
      <c r="J6" s="50"/>
      <c r="K6" s="50"/>
      <c r="L6" s="63"/>
    </row>
    <row r="7" spans="1:13" s="11" customFormat="1" x14ac:dyDescent="0.2">
      <c r="A7" s="8"/>
      <c r="B7" s="50" t="s">
        <v>39</v>
      </c>
      <c r="C7" s="61" t="s">
        <v>40</v>
      </c>
      <c r="D7" s="64">
        <v>1418</v>
      </c>
      <c r="E7" s="50"/>
      <c r="F7" s="61" t="s">
        <v>41</v>
      </c>
      <c r="G7" s="50"/>
      <c r="H7" s="50"/>
      <c r="I7" s="50"/>
      <c r="J7" s="50"/>
      <c r="K7" s="50"/>
      <c r="L7" s="63"/>
    </row>
    <row r="8" spans="1:13" s="11" customFormat="1" x14ac:dyDescent="0.2">
      <c r="A8" s="8"/>
      <c r="B8" s="31" t="s">
        <v>82</v>
      </c>
      <c r="C8" s="12" t="s">
        <v>42</v>
      </c>
      <c r="D8" s="31">
        <v>3</v>
      </c>
      <c r="E8" s="4"/>
      <c r="F8" s="4"/>
      <c r="G8" s="4"/>
      <c r="H8" s="4"/>
      <c r="I8" s="4"/>
      <c r="J8" s="4"/>
      <c r="K8" s="4"/>
      <c r="L8" s="63"/>
    </row>
    <row r="9" spans="1:13" s="11" customFormat="1" x14ac:dyDescent="0.2">
      <c r="A9" s="8"/>
      <c r="B9" s="31" t="s">
        <v>95</v>
      </c>
      <c r="C9" s="12" t="s">
        <v>96</v>
      </c>
      <c r="D9" s="31">
        <f>Indsatsen!D19</f>
        <v>2.5</v>
      </c>
      <c r="E9" s="4"/>
      <c r="F9" s="4"/>
      <c r="G9" s="4"/>
      <c r="H9" s="4"/>
      <c r="I9" s="4"/>
      <c r="J9" s="4"/>
      <c r="K9" s="4"/>
      <c r="L9" s="63"/>
    </row>
    <row r="10" spans="1:13" s="11" customFormat="1" x14ac:dyDescent="0.2">
      <c r="A10" s="8"/>
      <c r="B10" s="96" t="s">
        <v>98</v>
      </c>
      <c r="C10" s="14" t="s">
        <v>97</v>
      </c>
      <c r="D10" s="34">
        <f>Indsatsen!D23</f>
        <v>2</v>
      </c>
      <c r="E10" s="13"/>
      <c r="F10" s="174"/>
      <c r="G10" s="13"/>
      <c r="H10" s="13"/>
      <c r="I10" s="13"/>
      <c r="J10" s="13"/>
      <c r="K10" s="13"/>
      <c r="L10" s="63"/>
    </row>
    <row r="11" spans="1:13" x14ac:dyDescent="0.2"/>
    <row r="12" spans="1:13" s="11" customFormat="1" x14ac:dyDescent="0.2">
      <c r="A12" s="8"/>
      <c r="B12" s="9" t="s">
        <v>44</v>
      </c>
      <c r="C12" s="10" t="s">
        <v>5</v>
      </c>
      <c r="D12" s="10"/>
      <c r="E12" s="10"/>
      <c r="F12" s="10" t="s">
        <v>6</v>
      </c>
      <c r="G12" s="10"/>
      <c r="H12" s="10"/>
      <c r="I12" s="10"/>
      <c r="J12" s="10"/>
      <c r="K12" s="10"/>
    </row>
    <row r="13" spans="1:13" s="11" customFormat="1" x14ac:dyDescent="0.2">
      <c r="A13" s="8"/>
      <c r="B13" s="66" t="s">
        <v>24</v>
      </c>
      <c r="C13" s="50"/>
      <c r="D13" s="50"/>
      <c r="E13" s="50"/>
      <c r="F13" s="50"/>
      <c r="G13" s="50"/>
      <c r="H13" s="50"/>
      <c r="I13" s="50"/>
      <c r="J13" s="50"/>
      <c r="K13" s="50"/>
    </row>
    <row r="14" spans="1:13" s="11" customFormat="1" x14ac:dyDescent="0.2">
      <c r="A14" s="8"/>
      <c r="B14" s="52" t="s">
        <v>18</v>
      </c>
      <c r="C14" s="51" t="s">
        <v>7</v>
      </c>
      <c r="D14" s="53">
        <f>46411</f>
        <v>46411</v>
      </c>
      <c r="E14" s="50"/>
      <c r="F14" s="51" t="s">
        <v>45</v>
      </c>
      <c r="G14" s="50"/>
      <c r="H14" s="50"/>
      <c r="I14" s="50"/>
      <c r="J14" s="50"/>
      <c r="K14" s="50"/>
    </row>
    <row r="15" spans="1:13" s="11" customFormat="1" x14ac:dyDescent="0.2">
      <c r="A15" s="8"/>
      <c r="B15" s="52" t="s">
        <v>20</v>
      </c>
      <c r="C15" s="12" t="s">
        <v>8</v>
      </c>
      <c r="D15" s="53">
        <f>(D14*12)/D7</f>
        <v>392.75881523272216</v>
      </c>
      <c r="E15" s="50"/>
      <c r="F15" s="39"/>
      <c r="G15" s="50"/>
      <c r="H15" s="50"/>
      <c r="I15" s="50"/>
      <c r="J15" s="50"/>
      <c r="K15" s="50"/>
    </row>
    <row r="16" spans="1:13" s="11" customFormat="1" x14ac:dyDescent="0.2">
      <c r="A16" s="8"/>
      <c r="B16" s="52" t="s">
        <v>19</v>
      </c>
      <c r="C16" s="61" t="s">
        <v>8</v>
      </c>
      <c r="D16" s="54">
        <f>D15*(1+($D$6/100))</f>
        <v>471.31057827926657</v>
      </c>
      <c r="E16" s="50"/>
      <c r="F16" s="61"/>
      <c r="G16" s="50"/>
      <c r="H16" s="50"/>
      <c r="I16" s="50"/>
      <c r="J16" s="50"/>
      <c r="K16" s="50"/>
    </row>
    <row r="17" spans="1:12" s="11" customFormat="1" x14ac:dyDescent="0.2">
      <c r="A17" s="8"/>
      <c r="B17" s="67" t="s">
        <v>25</v>
      </c>
      <c r="C17" s="61"/>
      <c r="D17" s="54"/>
      <c r="E17" s="50"/>
      <c r="F17" s="61"/>
      <c r="G17" s="50"/>
      <c r="H17" s="50"/>
      <c r="I17" s="50"/>
      <c r="J17" s="50"/>
      <c r="K17" s="50"/>
    </row>
    <row r="18" spans="1:12" s="11" customFormat="1" x14ac:dyDescent="0.2">
      <c r="A18" s="8"/>
      <c r="B18" s="52" t="s">
        <v>18</v>
      </c>
      <c r="C18" s="51" t="s">
        <v>7</v>
      </c>
      <c r="D18" s="53">
        <f>40945</f>
        <v>40945</v>
      </c>
      <c r="E18" s="50"/>
      <c r="F18" s="51" t="s">
        <v>45</v>
      </c>
      <c r="G18" s="50"/>
      <c r="H18" s="50"/>
      <c r="I18" s="50"/>
      <c r="J18" s="50"/>
      <c r="K18" s="50"/>
    </row>
    <row r="19" spans="1:12" s="11" customFormat="1" x14ac:dyDescent="0.2">
      <c r="A19" s="8"/>
      <c r="B19" s="52" t="s">
        <v>20</v>
      </c>
      <c r="C19" s="12" t="s">
        <v>8</v>
      </c>
      <c r="D19" s="53">
        <f>(D18*12)/D7</f>
        <v>346.50211565585329</v>
      </c>
      <c r="E19" s="50"/>
      <c r="F19" s="39"/>
      <c r="G19" s="50"/>
      <c r="H19" s="50"/>
      <c r="I19" s="50"/>
      <c r="J19" s="50"/>
      <c r="K19" s="50"/>
    </row>
    <row r="20" spans="1:12" s="11" customFormat="1" x14ac:dyDescent="0.2">
      <c r="A20" s="8"/>
      <c r="B20" s="52" t="s">
        <v>19</v>
      </c>
      <c r="C20" s="61" t="s">
        <v>8</v>
      </c>
      <c r="D20" s="54">
        <f>D19*(1+($D$6/100))</f>
        <v>415.80253878702393</v>
      </c>
      <c r="E20" s="50"/>
      <c r="F20" s="61"/>
      <c r="G20" s="50"/>
      <c r="H20" s="50"/>
      <c r="I20" s="50"/>
      <c r="J20" s="50"/>
      <c r="K20" s="50"/>
    </row>
    <row r="21" spans="1:12" s="11" customFormat="1" x14ac:dyDescent="0.2">
      <c r="A21" s="8"/>
      <c r="B21" s="67" t="s">
        <v>26</v>
      </c>
      <c r="C21" s="61"/>
      <c r="D21" s="54"/>
      <c r="E21" s="50"/>
      <c r="F21" s="61"/>
      <c r="G21" s="50"/>
      <c r="H21" s="50"/>
      <c r="I21" s="50"/>
      <c r="J21" s="50"/>
      <c r="K21" s="50"/>
    </row>
    <row r="22" spans="1:12" s="11" customFormat="1" x14ac:dyDescent="0.2">
      <c r="A22" s="8"/>
      <c r="B22" s="52" t="s">
        <v>18</v>
      </c>
      <c r="C22" s="51" t="s">
        <v>7</v>
      </c>
      <c r="D22" s="53">
        <f>35509</f>
        <v>35509</v>
      </c>
      <c r="E22" s="50"/>
      <c r="F22" s="51" t="s">
        <v>45</v>
      </c>
      <c r="G22" s="50"/>
      <c r="H22" s="50"/>
      <c r="I22" s="50"/>
      <c r="J22" s="50"/>
      <c r="K22" s="50"/>
    </row>
    <row r="23" spans="1:12" s="11" customFormat="1" x14ac:dyDescent="0.2">
      <c r="A23" s="8"/>
      <c r="B23" s="52" t="s">
        <v>20</v>
      </c>
      <c r="C23" s="12" t="s">
        <v>8</v>
      </c>
      <c r="D23" s="53">
        <f>(D22*12)/D7</f>
        <v>300.49929478138222</v>
      </c>
      <c r="E23" s="50"/>
      <c r="F23" s="39"/>
      <c r="G23" s="50"/>
      <c r="H23" s="50"/>
      <c r="I23" s="50"/>
      <c r="J23" s="50"/>
      <c r="K23" s="50"/>
    </row>
    <row r="24" spans="1:12" s="11" customFormat="1" x14ac:dyDescent="0.2">
      <c r="A24" s="8"/>
      <c r="B24" s="52" t="s">
        <v>19</v>
      </c>
      <c r="C24" s="61" t="s">
        <v>8</v>
      </c>
      <c r="D24" s="54">
        <f>D23*(1+($D$6/100))</f>
        <v>360.59915373765864</v>
      </c>
      <c r="E24" s="50"/>
      <c r="F24" s="61"/>
      <c r="G24" s="50"/>
      <c r="H24" s="50"/>
      <c r="I24" s="50"/>
      <c r="J24" s="50"/>
      <c r="K24" s="50"/>
    </row>
    <row r="25" spans="1:12" s="11" customFormat="1" x14ac:dyDescent="0.2">
      <c r="A25" s="8"/>
      <c r="B25" s="67" t="s">
        <v>27</v>
      </c>
      <c r="C25" s="61"/>
      <c r="D25" s="54"/>
      <c r="E25" s="50"/>
      <c r="F25" s="61"/>
      <c r="G25" s="50"/>
      <c r="H25" s="50"/>
      <c r="I25" s="50"/>
      <c r="J25" s="50"/>
      <c r="K25" s="50"/>
    </row>
    <row r="26" spans="1:12" s="11" customFormat="1" x14ac:dyDescent="0.2">
      <c r="A26" s="8"/>
      <c r="B26" s="52" t="s">
        <v>18</v>
      </c>
      <c r="C26" s="51" t="s">
        <v>7</v>
      </c>
      <c r="D26" s="53">
        <f>37591.8957345333</f>
        <v>37591.895734533296</v>
      </c>
      <c r="E26" s="50"/>
      <c r="F26" s="51" t="s">
        <v>66</v>
      </c>
      <c r="G26" s="50"/>
      <c r="H26" s="50"/>
      <c r="I26" s="50"/>
      <c r="J26" s="50"/>
      <c r="K26" s="50"/>
      <c r="L26" s="15"/>
    </row>
    <row r="27" spans="1:12" s="11" customFormat="1" x14ac:dyDescent="0.2">
      <c r="A27" s="8"/>
      <c r="B27" s="52" t="s">
        <v>20</v>
      </c>
      <c r="C27" s="12" t="s">
        <v>8</v>
      </c>
      <c r="D27" s="53">
        <f>(D26*12)/D7</f>
        <v>318.12605699181915</v>
      </c>
      <c r="E27" s="50"/>
      <c r="F27" s="39"/>
      <c r="G27" s="50"/>
      <c r="H27" s="50"/>
      <c r="I27" s="50"/>
      <c r="J27" s="50"/>
      <c r="K27" s="50"/>
    </row>
    <row r="28" spans="1:12" s="11" customFormat="1" x14ac:dyDescent="0.2">
      <c r="A28" s="8"/>
      <c r="B28" s="52" t="s">
        <v>19</v>
      </c>
      <c r="C28" s="61" t="s">
        <v>8</v>
      </c>
      <c r="D28" s="54">
        <f>D27*(1+($D$6/100))</f>
        <v>381.75126839018299</v>
      </c>
      <c r="E28" s="50"/>
      <c r="F28" s="61"/>
      <c r="G28" s="50"/>
      <c r="H28" s="50"/>
      <c r="I28" s="50"/>
      <c r="J28" s="50"/>
      <c r="K28" s="50"/>
    </row>
    <row r="29" spans="1:12" s="11" customFormat="1" x14ac:dyDescent="0.2">
      <c r="A29" s="8"/>
      <c r="B29" s="67" t="s">
        <v>28</v>
      </c>
      <c r="C29" s="61"/>
      <c r="D29" s="54"/>
      <c r="E29" s="50"/>
      <c r="F29" s="61"/>
      <c r="G29" s="50"/>
      <c r="H29" s="50"/>
      <c r="I29" s="50"/>
      <c r="J29" s="50"/>
      <c r="K29" s="50"/>
    </row>
    <row r="30" spans="1:12" s="11" customFormat="1" x14ac:dyDescent="0.2">
      <c r="A30" s="8"/>
      <c r="B30" s="52" t="s">
        <v>18</v>
      </c>
      <c r="C30" s="51" t="s">
        <v>7</v>
      </c>
      <c r="D30" s="53">
        <f>37990</f>
        <v>37990</v>
      </c>
      <c r="E30" s="50"/>
      <c r="F30" s="51" t="s">
        <v>45</v>
      </c>
      <c r="G30" s="50"/>
      <c r="H30" s="50"/>
      <c r="I30" s="50"/>
      <c r="J30" s="50"/>
      <c r="K30" s="50"/>
    </row>
    <row r="31" spans="1:12" s="11" customFormat="1" x14ac:dyDescent="0.2">
      <c r="A31" s="8"/>
      <c r="B31" s="52" t="s">
        <v>20</v>
      </c>
      <c r="C31" s="12" t="s">
        <v>8</v>
      </c>
      <c r="D31" s="53">
        <f>(D30*12)/D7</f>
        <v>321.49506346967559</v>
      </c>
      <c r="E31" s="50"/>
      <c r="F31" s="39"/>
      <c r="G31" s="50"/>
      <c r="H31" s="50"/>
      <c r="I31" s="50"/>
      <c r="J31" s="50"/>
      <c r="K31" s="50"/>
    </row>
    <row r="32" spans="1:12" s="11" customFormat="1" x14ac:dyDescent="0.2">
      <c r="A32" s="8"/>
      <c r="B32" s="52" t="s">
        <v>19</v>
      </c>
      <c r="C32" s="61" t="s">
        <v>8</v>
      </c>
      <c r="D32" s="54">
        <f>D31*(1+($D$6/100))</f>
        <v>385.79407616361067</v>
      </c>
      <c r="E32" s="50"/>
      <c r="F32" s="61"/>
      <c r="G32" s="50"/>
      <c r="H32" s="50"/>
      <c r="I32" s="50"/>
      <c r="J32" s="50"/>
      <c r="K32" s="50"/>
    </row>
    <row r="33" spans="1:11" s="11" customFormat="1" x14ac:dyDescent="0.2">
      <c r="A33" s="8"/>
      <c r="B33" s="66" t="s">
        <v>17</v>
      </c>
      <c r="C33" s="61"/>
      <c r="D33" s="54"/>
      <c r="E33" s="50"/>
      <c r="F33" s="61"/>
      <c r="G33" s="50"/>
      <c r="H33" s="50"/>
      <c r="I33" s="50"/>
      <c r="J33" s="50"/>
      <c r="K33" s="50"/>
    </row>
    <row r="34" spans="1:11" x14ac:dyDescent="0.2">
      <c r="B34" s="52" t="s">
        <v>18</v>
      </c>
      <c r="C34" s="51" t="s">
        <v>7</v>
      </c>
      <c r="D34" s="53">
        <f>53466.084241811</f>
        <v>53466.084241810997</v>
      </c>
      <c r="E34" s="31"/>
      <c r="F34" s="51" t="s">
        <v>46</v>
      </c>
      <c r="G34" s="31"/>
      <c r="H34" s="31"/>
      <c r="I34" s="31"/>
      <c r="J34" s="31"/>
      <c r="K34" s="31"/>
    </row>
    <row r="35" spans="1:11" x14ac:dyDescent="0.2">
      <c r="B35" s="52" t="s">
        <v>20</v>
      </c>
      <c r="C35" s="12" t="s">
        <v>8</v>
      </c>
      <c r="D35" s="53">
        <f>(D34*12)/D7</f>
        <v>452.46333631998021</v>
      </c>
      <c r="F35" s="38"/>
    </row>
    <row r="36" spans="1:11" x14ac:dyDescent="0.2">
      <c r="B36" s="52" t="s">
        <v>19</v>
      </c>
      <c r="C36" s="61" t="s">
        <v>8</v>
      </c>
      <c r="D36" s="54">
        <f>D35*(1+($D$6/100))</f>
        <v>542.95600358397621</v>
      </c>
      <c r="E36" s="15"/>
      <c r="F36" s="15"/>
    </row>
    <row r="37" spans="1:11" x14ac:dyDescent="0.2">
      <c r="B37" s="28"/>
      <c r="C37" s="12"/>
      <c r="D37" s="55"/>
      <c r="E37" s="15"/>
      <c r="F37" s="15"/>
    </row>
    <row r="38" spans="1:11" s="13" customFormat="1" x14ac:dyDescent="0.2">
      <c r="A38" s="1"/>
      <c r="B38" s="65" t="s">
        <v>43</v>
      </c>
      <c r="C38" s="14"/>
    </row>
    <row r="39" spans="1:11" x14ac:dyDescent="0.2"/>
    <row r="40" spans="1:11" x14ac:dyDescent="0.2">
      <c r="B40" s="111"/>
      <c r="C40" s="112"/>
    </row>
    <row r="41" spans="1:11" x14ac:dyDescent="0.2">
      <c r="B41" s="15"/>
    </row>
    <row r="42" spans="1:11" hidden="1" x14ac:dyDescent="0.2">
      <c r="B42" s="15"/>
    </row>
    <row r="43" spans="1:11" x14ac:dyDescent="0.2"/>
    <row r="44" spans="1:11" x14ac:dyDescent="0.2"/>
    <row r="45" spans="1:11" x14ac:dyDescent="0.2"/>
    <row r="46" spans="1:11" x14ac:dyDescent="0.2"/>
    <row r="47" spans="1:11" x14ac:dyDescent="0.2"/>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zoomScale="115" zoomScaleNormal="115" workbookViewId="0">
      <selection activeCell="B67" sqref="B67"/>
    </sheetView>
  </sheetViews>
  <sheetFormatPr defaultColWidth="0" defaultRowHeight="11.4" zeroHeight="1" x14ac:dyDescent="0.2"/>
  <cols>
    <col min="1" max="1" width="2.19921875" style="29" customWidth="1"/>
    <col min="2" max="2" width="41.8984375" style="4" customWidth="1"/>
    <col min="3" max="3" width="6.69921875" style="4" customWidth="1"/>
    <col min="4" max="4" width="10.19921875" style="4" bestFit="1" customWidth="1"/>
    <col min="5" max="6" width="9.09765625" style="4" customWidth="1"/>
    <col min="7" max="9" width="9.69921875" style="4" customWidth="1"/>
    <col min="10" max="10" width="9.69921875" style="15" customWidth="1"/>
    <col min="11" max="11" width="9.69921875" style="4" customWidth="1"/>
    <col min="12" max="12" width="9.69921875" style="1" customWidth="1"/>
    <col min="13" max="16384" width="9.69921875" style="1" hidden="1"/>
  </cols>
  <sheetData>
    <row r="1" spans="1:12" ht="19.5" customHeight="1" x14ac:dyDescent="0.3">
      <c r="B1" s="2" t="s">
        <v>49</v>
      </c>
      <c r="C1" s="3"/>
      <c r="D1" s="3"/>
      <c r="E1" s="3"/>
      <c r="F1" s="3"/>
      <c r="G1" s="3"/>
      <c r="H1" s="3"/>
      <c r="I1" s="3"/>
      <c r="J1" s="35"/>
      <c r="K1" s="3"/>
    </row>
    <row r="2" spans="1:12" ht="23.25" customHeight="1" x14ac:dyDescent="0.2">
      <c r="B2" s="5" t="s">
        <v>81</v>
      </c>
      <c r="C2" s="3"/>
      <c r="D2" s="3"/>
      <c r="E2" s="3"/>
      <c r="F2" s="3"/>
      <c r="G2" s="3"/>
      <c r="H2" s="6"/>
      <c r="I2" s="6" t="s">
        <v>4</v>
      </c>
      <c r="J2" s="35"/>
      <c r="K2" s="16"/>
    </row>
    <row r="3" spans="1:12" x14ac:dyDescent="0.2"/>
    <row r="4" spans="1:12" s="8" customFormat="1" x14ac:dyDescent="0.2">
      <c r="A4" s="30"/>
      <c r="B4" s="9" t="s">
        <v>86</v>
      </c>
      <c r="C4" s="10"/>
      <c r="D4" s="10"/>
      <c r="E4" s="10"/>
      <c r="F4" s="10"/>
      <c r="G4" s="10"/>
      <c r="H4" s="10"/>
      <c r="I4" s="10"/>
      <c r="J4" s="36"/>
      <c r="K4" s="10"/>
    </row>
    <row r="5" spans="1:12" x14ac:dyDescent="0.2"/>
    <row r="6" spans="1:12" x14ac:dyDescent="0.2">
      <c r="B6" s="17" t="s">
        <v>91</v>
      </c>
      <c r="C6" s="18" t="s">
        <v>85</v>
      </c>
      <c r="D6" s="19">
        <v>1</v>
      </c>
      <c r="E6" s="20">
        <v>2</v>
      </c>
      <c r="F6" s="20">
        <v>3</v>
      </c>
      <c r="G6" s="20">
        <v>5</v>
      </c>
      <c r="H6" s="20">
        <v>6</v>
      </c>
      <c r="I6" s="20">
        <v>7</v>
      </c>
      <c r="J6" s="21"/>
      <c r="K6" s="20"/>
      <c r="L6" s="173"/>
    </row>
    <row r="7" spans="1:12" x14ac:dyDescent="0.2">
      <c r="B7" s="27" t="s">
        <v>24</v>
      </c>
      <c r="C7" s="12"/>
      <c r="D7" s="32"/>
      <c r="E7" s="23"/>
      <c r="F7" s="23"/>
      <c r="G7" s="23"/>
      <c r="H7" s="23"/>
      <c r="I7" s="23"/>
    </row>
    <row r="8" spans="1:12" x14ac:dyDescent="0.2">
      <c r="B8" s="44" t="s">
        <v>2</v>
      </c>
      <c r="C8" s="12" t="s">
        <v>9</v>
      </c>
      <c r="D8" s="32">
        <v>10</v>
      </c>
      <c r="E8" s="23">
        <f>10+10</f>
        <v>20</v>
      </c>
      <c r="F8" s="33">
        <v>9</v>
      </c>
      <c r="G8" s="23">
        <v>9</v>
      </c>
      <c r="H8" s="23">
        <v>0</v>
      </c>
      <c r="I8" s="23">
        <v>10</v>
      </c>
    </row>
    <row r="9" spans="1:12" x14ac:dyDescent="0.2">
      <c r="B9" s="43" t="s">
        <v>16</v>
      </c>
      <c r="C9" s="39" t="s">
        <v>9</v>
      </c>
      <c r="D9" s="40">
        <v>6</v>
      </c>
      <c r="E9" s="41">
        <f>5+5</f>
        <v>10</v>
      </c>
      <c r="F9" s="46">
        <v>6</v>
      </c>
      <c r="G9" s="41">
        <v>6</v>
      </c>
      <c r="H9" s="41">
        <v>20</v>
      </c>
      <c r="I9" s="41">
        <v>5</v>
      </c>
      <c r="J9" s="42"/>
      <c r="K9" s="1"/>
    </row>
    <row r="10" spans="1:12" x14ac:dyDescent="0.2">
      <c r="B10" s="67" t="s">
        <v>25</v>
      </c>
      <c r="C10" s="39"/>
      <c r="D10" s="40"/>
      <c r="E10" s="41"/>
      <c r="F10" s="46"/>
      <c r="G10" s="41"/>
      <c r="H10" s="41"/>
      <c r="I10" s="41"/>
      <c r="J10" s="42"/>
      <c r="K10" s="1"/>
    </row>
    <row r="11" spans="1:12" x14ac:dyDescent="0.2">
      <c r="B11" s="44" t="s">
        <v>2</v>
      </c>
      <c r="C11" s="12" t="s">
        <v>9</v>
      </c>
      <c r="D11" s="32">
        <v>10</v>
      </c>
      <c r="E11" s="32" t="s">
        <v>21</v>
      </c>
      <c r="F11" s="33">
        <v>9</v>
      </c>
      <c r="G11" s="23">
        <v>9</v>
      </c>
      <c r="H11" s="23">
        <v>0</v>
      </c>
      <c r="I11" s="23">
        <v>10</v>
      </c>
    </row>
    <row r="12" spans="1:12" x14ac:dyDescent="0.2">
      <c r="B12" s="43" t="s">
        <v>16</v>
      </c>
      <c r="C12" s="39" t="s">
        <v>9</v>
      </c>
      <c r="D12" s="40">
        <v>6</v>
      </c>
      <c r="E12" s="40" t="s">
        <v>21</v>
      </c>
      <c r="F12" s="46">
        <v>6</v>
      </c>
      <c r="G12" s="41">
        <v>6</v>
      </c>
      <c r="H12" s="41">
        <v>40</v>
      </c>
      <c r="I12" s="41">
        <v>5</v>
      </c>
      <c r="J12" s="42"/>
      <c r="K12" s="38"/>
    </row>
    <row r="13" spans="1:12" x14ac:dyDescent="0.2">
      <c r="B13" s="67" t="s">
        <v>26</v>
      </c>
      <c r="C13" s="39"/>
      <c r="D13" s="40"/>
      <c r="E13" s="41"/>
      <c r="F13" s="46"/>
      <c r="G13" s="41"/>
      <c r="H13" s="41"/>
      <c r="I13" s="41"/>
      <c r="J13" s="42"/>
      <c r="K13" s="1"/>
    </row>
    <row r="14" spans="1:12" x14ac:dyDescent="0.2">
      <c r="B14" s="44" t="s">
        <v>2</v>
      </c>
      <c r="C14" s="12" t="s">
        <v>9</v>
      </c>
      <c r="D14" s="32" t="s">
        <v>21</v>
      </c>
      <c r="E14" s="32" t="s">
        <v>21</v>
      </c>
      <c r="F14" s="32" t="s">
        <v>21</v>
      </c>
      <c r="G14" s="32" t="s">
        <v>21</v>
      </c>
      <c r="H14" s="32" t="s">
        <v>21</v>
      </c>
      <c r="I14" s="32" t="s">
        <v>21</v>
      </c>
    </row>
    <row r="15" spans="1:12" x14ac:dyDescent="0.2">
      <c r="B15" s="43" t="s">
        <v>16</v>
      </c>
      <c r="C15" s="39" t="s">
        <v>9</v>
      </c>
      <c r="D15" s="40" t="s">
        <v>21</v>
      </c>
      <c r="E15" s="40" t="s">
        <v>21</v>
      </c>
      <c r="F15" s="40" t="s">
        <v>21</v>
      </c>
      <c r="G15" s="40" t="s">
        <v>21</v>
      </c>
      <c r="H15" s="40" t="s">
        <v>21</v>
      </c>
      <c r="I15" s="40" t="s">
        <v>21</v>
      </c>
      <c r="J15" s="42"/>
      <c r="K15" s="1"/>
    </row>
    <row r="16" spans="1:12" x14ac:dyDescent="0.2">
      <c r="B16" s="67" t="s">
        <v>27</v>
      </c>
      <c r="C16" s="39"/>
      <c r="D16" s="40"/>
      <c r="E16" s="41"/>
      <c r="F16" s="46"/>
      <c r="G16" s="41"/>
      <c r="H16" s="41"/>
      <c r="I16" s="41"/>
      <c r="J16" s="42"/>
      <c r="K16" s="1"/>
    </row>
    <row r="17" spans="2:11" x14ac:dyDescent="0.2">
      <c r="B17" s="44" t="s">
        <v>2</v>
      </c>
      <c r="C17" s="12" t="s">
        <v>9</v>
      </c>
      <c r="D17" s="32" t="s">
        <v>21</v>
      </c>
      <c r="E17" s="32" t="s">
        <v>21</v>
      </c>
      <c r="F17" s="33">
        <v>7</v>
      </c>
      <c r="G17" s="23">
        <v>7</v>
      </c>
      <c r="H17" s="32" t="s">
        <v>21</v>
      </c>
      <c r="I17" s="32" t="s">
        <v>21</v>
      </c>
    </row>
    <row r="18" spans="2:11" x14ac:dyDescent="0.2">
      <c r="B18" s="43" t="s">
        <v>16</v>
      </c>
      <c r="C18" s="39" t="s">
        <v>9</v>
      </c>
      <c r="D18" s="40" t="s">
        <v>21</v>
      </c>
      <c r="E18" s="40" t="s">
        <v>21</v>
      </c>
      <c r="F18" s="46">
        <v>4</v>
      </c>
      <c r="G18" s="41">
        <v>4</v>
      </c>
      <c r="H18" s="40" t="s">
        <v>21</v>
      </c>
      <c r="I18" s="40" t="s">
        <v>21</v>
      </c>
      <c r="J18" s="42"/>
      <c r="K18" s="1"/>
    </row>
    <row r="19" spans="2:11" x14ac:dyDescent="0.2">
      <c r="B19" s="67" t="s">
        <v>28</v>
      </c>
      <c r="C19" s="39"/>
      <c r="D19" s="40"/>
      <c r="E19" s="41"/>
      <c r="F19" s="46"/>
      <c r="G19" s="41"/>
      <c r="H19" s="41"/>
      <c r="I19" s="41"/>
      <c r="J19" s="42"/>
      <c r="K19" s="1"/>
    </row>
    <row r="20" spans="2:11" x14ac:dyDescent="0.2">
      <c r="B20" s="44" t="s">
        <v>2</v>
      </c>
      <c r="C20" s="12" t="s">
        <v>9</v>
      </c>
      <c r="D20" s="32" t="s">
        <v>21</v>
      </c>
      <c r="E20" s="33" t="s">
        <v>21</v>
      </c>
      <c r="F20" s="32" t="s">
        <v>21</v>
      </c>
      <c r="G20" s="32" t="s">
        <v>21</v>
      </c>
      <c r="H20" s="23">
        <v>0</v>
      </c>
      <c r="I20" s="32" t="s">
        <v>21</v>
      </c>
    </row>
    <row r="21" spans="2:11" x14ac:dyDescent="0.2">
      <c r="B21" s="43" t="s">
        <v>16</v>
      </c>
      <c r="C21" s="39" t="s">
        <v>9</v>
      </c>
      <c r="D21" s="40" t="s">
        <v>21</v>
      </c>
      <c r="E21" s="46" t="s">
        <v>21</v>
      </c>
      <c r="F21" s="40" t="s">
        <v>21</v>
      </c>
      <c r="G21" s="40" t="s">
        <v>21</v>
      </c>
      <c r="H21" s="41">
        <v>20</v>
      </c>
      <c r="I21" s="40" t="s">
        <v>21</v>
      </c>
      <c r="J21" s="42"/>
      <c r="K21" s="1"/>
    </row>
    <row r="22" spans="2:11" x14ac:dyDescent="0.2">
      <c r="B22" s="26" t="s">
        <v>17</v>
      </c>
      <c r="C22" s="39"/>
      <c r="D22" s="40"/>
      <c r="E22" s="41"/>
      <c r="F22" s="41"/>
      <c r="G22" s="41"/>
      <c r="H22" s="41"/>
      <c r="I22" s="41"/>
      <c r="J22" s="42"/>
      <c r="K22" s="1"/>
    </row>
    <row r="23" spans="2:11" x14ac:dyDescent="0.2">
      <c r="B23" s="43" t="s">
        <v>2</v>
      </c>
      <c r="C23" s="12" t="s">
        <v>9</v>
      </c>
      <c r="D23" s="40" t="s">
        <v>21</v>
      </c>
      <c r="E23" s="46" t="s">
        <v>21</v>
      </c>
      <c r="F23" s="46" t="s">
        <v>21</v>
      </c>
      <c r="G23" s="46" t="s">
        <v>21</v>
      </c>
      <c r="H23" s="41">
        <v>0</v>
      </c>
      <c r="I23" s="32" t="s">
        <v>21</v>
      </c>
      <c r="J23" s="42"/>
      <c r="K23" s="1"/>
    </row>
    <row r="24" spans="2:11" x14ac:dyDescent="0.2">
      <c r="B24" s="45" t="s">
        <v>16</v>
      </c>
      <c r="C24" s="14" t="s">
        <v>9</v>
      </c>
      <c r="D24" s="34">
        <v>3</v>
      </c>
      <c r="E24" s="47" t="s">
        <v>21</v>
      </c>
      <c r="F24" s="47">
        <v>2</v>
      </c>
      <c r="G24" s="24">
        <v>4</v>
      </c>
      <c r="H24" s="24">
        <v>20</v>
      </c>
      <c r="I24" s="34" t="s">
        <v>21</v>
      </c>
      <c r="J24" s="25"/>
      <c r="K24" s="13"/>
    </row>
    <row r="25" spans="2:11" x14ac:dyDescent="0.2">
      <c r="D25" s="15"/>
    </row>
    <row r="26" spans="2:11" x14ac:dyDescent="0.2">
      <c r="B26" s="17" t="s">
        <v>92</v>
      </c>
      <c r="C26" s="18" t="s">
        <v>53</v>
      </c>
      <c r="D26" s="19">
        <v>1</v>
      </c>
      <c r="E26" s="20">
        <v>2</v>
      </c>
      <c r="F26" s="20">
        <v>3</v>
      </c>
      <c r="G26" s="20">
        <v>5</v>
      </c>
      <c r="H26" s="20">
        <v>6</v>
      </c>
      <c r="I26" s="20">
        <v>7</v>
      </c>
      <c r="J26" s="37"/>
      <c r="K26" s="20"/>
    </row>
    <row r="27" spans="2:11" x14ac:dyDescent="0.2">
      <c r="B27" s="27" t="s">
        <v>24</v>
      </c>
      <c r="C27" s="12"/>
      <c r="D27" s="32"/>
      <c r="E27" s="23"/>
      <c r="F27" s="23"/>
      <c r="G27" s="23"/>
      <c r="H27" s="23"/>
      <c r="I27" s="23"/>
      <c r="J27" s="22"/>
    </row>
    <row r="28" spans="2:11" x14ac:dyDescent="0.2">
      <c r="B28" s="44" t="s">
        <v>2</v>
      </c>
      <c r="C28" s="12" t="s">
        <v>9</v>
      </c>
      <c r="D28" s="32">
        <v>20</v>
      </c>
      <c r="E28" s="23">
        <f>20+20</f>
        <v>40</v>
      </c>
      <c r="F28" s="33">
        <v>20</v>
      </c>
      <c r="G28" s="23">
        <v>20</v>
      </c>
      <c r="H28" s="23">
        <v>10</v>
      </c>
      <c r="I28" s="23">
        <v>20</v>
      </c>
    </row>
    <row r="29" spans="2:11" x14ac:dyDescent="0.2">
      <c r="B29" s="43" t="s">
        <v>16</v>
      </c>
      <c r="C29" s="39" t="s">
        <v>9</v>
      </c>
      <c r="D29" s="40">
        <v>40</v>
      </c>
      <c r="E29" s="41">
        <f>40+40</f>
        <v>80</v>
      </c>
      <c r="F29" s="46">
        <v>26</v>
      </c>
      <c r="G29" s="41">
        <v>26</v>
      </c>
      <c r="H29" s="41">
        <v>15</v>
      </c>
      <c r="I29" s="41">
        <v>40</v>
      </c>
    </row>
    <row r="30" spans="2:11" x14ac:dyDescent="0.2">
      <c r="B30" s="67" t="s">
        <v>25</v>
      </c>
      <c r="C30" s="39"/>
      <c r="D30" s="40"/>
      <c r="E30" s="41"/>
      <c r="F30" s="46"/>
      <c r="G30" s="41"/>
      <c r="H30" s="41"/>
      <c r="I30" s="41"/>
    </row>
    <row r="31" spans="2:11" x14ac:dyDescent="0.2">
      <c r="B31" s="44" t="s">
        <v>2</v>
      </c>
      <c r="C31" s="12" t="s">
        <v>9</v>
      </c>
      <c r="D31" s="32">
        <v>20</v>
      </c>
      <c r="E31" s="32" t="s">
        <v>21</v>
      </c>
      <c r="F31" s="33">
        <v>20</v>
      </c>
      <c r="G31" s="23">
        <v>20</v>
      </c>
      <c r="H31" s="23">
        <v>20</v>
      </c>
      <c r="I31" s="23">
        <v>20</v>
      </c>
    </row>
    <row r="32" spans="2:11" x14ac:dyDescent="0.2">
      <c r="B32" s="43" t="s">
        <v>16</v>
      </c>
      <c r="C32" s="39" t="s">
        <v>9</v>
      </c>
      <c r="D32" s="40">
        <v>40</v>
      </c>
      <c r="E32" s="40" t="s">
        <v>21</v>
      </c>
      <c r="F32" s="46">
        <v>26</v>
      </c>
      <c r="G32" s="41">
        <v>26</v>
      </c>
      <c r="H32" s="41">
        <v>30</v>
      </c>
      <c r="I32" s="41">
        <v>40</v>
      </c>
    </row>
    <row r="33" spans="2:11" x14ac:dyDescent="0.2">
      <c r="B33" s="67" t="s">
        <v>26</v>
      </c>
      <c r="C33" s="39"/>
      <c r="D33" s="40"/>
      <c r="E33" s="41"/>
      <c r="F33" s="46"/>
      <c r="G33" s="41"/>
      <c r="H33" s="41"/>
      <c r="I33" s="41"/>
    </row>
    <row r="34" spans="2:11" x14ac:dyDescent="0.2">
      <c r="B34" s="44" t="s">
        <v>2</v>
      </c>
      <c r="C34" s="12" t="s">
        <v>9</v>
      </c>
      <c r="D34" s="32">
        <v>3</v>
      </c>
      <c r="E34" s="32" t="s">
        <v>21</v>
      </c>
      <c r="F34" s="32" t="s">
        <v>21</v>
      </c>
      <c r="G34" s="32" t="s">
        <v>21</v>
      </c>
      <c r="H34" s="32" t="s">
        <v>21</v>
      </c>
      <c r="I34" s="32" t="s">
        <v>21</v>
      </c>
    </row>
    <row r="35" spans="2:11" x14ac:dyDescent="0.2">
      <c r="B35" s="43" t="s">
        <v>16</v>
      </c>
      <c r="C35" s="39" t="s">
        <v>9</v>
      </c>
      <c r="D35" s="40">
        <v>8</v>
      </c>
      <c r="E35" s="40" t="s">
        <v>21</v>
      </c>
      <c r="F35" s="40" t="s">
        <v>21</v>
      </c>
      <c r="G35" s="40" t="s">
        <v>21</v>
      </c>
      <c r="H35" s="40" t="s">
        <v>21</v>
      </c>
      <c r="I35" s="40" t="s">
        <v>21</v>
      </c>
    </row>
    <row r="36" spans="2:11" x14ac:dyDescent="0.2">
      <c r="B36" s="67" t="s">
        <v>27</v>
      </c>
      <c r="C36" s="39"/>
      <c r="D36" s="40"/>
      <c r="E36" s="41"/>
      <c r="F36" s="46"/>
      <c r="G36" s="41"/>
      <c r="H36" s="41"/>
      <c r="I36" s="41"/>
    </row>
    <row r="37" spans="2:11" x14ac:dyDescent="0.2">
      <c r="B37" s="44" t="s">
        <v>2</v>
      </c>
      <c r="C37" s="12" t="s">
        <v>9</v>
      </c>
      <c r="D37" s="32" t="s">
        <v>21</v>
      </c>
      <c r="E37" s="32" t="s">
        <v>21</v>
      </c>
      <c r="F37" s="33" t="s">
        <v>21</v>
      </c>
      <c r="G37" s="33" t="s">
        <v>21</v>
      </c>
      <c r="H37" s="32" t="s">
        <v>21</v>
      </c>
      <c r="I37" s="32" t="s">
        <v>21</v>
      </c>
    </row>
    <row r="38" spans="2:11" x14ac:dyDescent="0.2">
      <c r="B38" s="43" t="s">
        <v>16</v>
      </c>
      <c r="C38" s="39" t="s">
        <v>9</v>
      </c>
      <c r="D38" s="40" t="s">
        <v>21</v>
      </c>
      <c r="E38" s="40" t="s">
        <v>21</v>
      </c>
      <c r="F38" s="46" t="s">
        <v>21</v>
      </c>
      <c r="G38" s="41">
        <v>4</v>
      </c>
      <c r="H38" s="40" t="s">
        <v>21</v>
      </c>
      <c r="I38" s="40" t="s">
        <v>21</v>
      </c>
    </row>
    <row r="39" spans="2:11" x14ac:dyDescent="0.2">
      <c r="B39" s="67" t="s">
        <v>28</v>
      </c>
      <c r="C39" s="39"/>
      <c r="D39" s="40"/>
      <c r="E39" s="41"/>
      <c r="F39" s="46"/>
      <c r="G39" s="41"/>
      <c r="H39" s="41"/>
      <c r="I39" s="41"/>
    </row>
    <row r="40" spans="2:11" x14ac:dyDescent="0.2">
      <c r="B40" s="44" t="s">
        <v>2</v>
      </c>
      <c r="C40" s="12" t="s">
        <v>9</v>
      </c>
      <c r="D40" s="32" t="s">
        <v>21</v>
      </c>
      <c r="E40" s="33">
        <v>2</v>
      </c>
      <c r="F40" s="32" t="s">
        <v>21</v>
      </c>
      <c r="G40" s="32" t="s">
        <v>21</v>
      </c>
      <c r="H40" s="23">
        <v>10</v>
      </c>
      <c r="I40" s="32" t="s">
        <v>21</v>
      </c>
    </row>
    <row r="41" spans="2:11" x14ac:dyDescent="0.2">
      <c r="B41" s="43" t="s">
        <v>16</v>
      </c>
      <c r="C41" s="39" t="s">
        <v>9</v>
      </c>
      <c r="D41" s="40" t="s">
        <v>21</v>
      </c>
      <c r="E41" s="46">
        <v>8</v>
      </c>
      <c r="F41" s="40" t="s">
        <v>21</v>
      </c>
      <c r="G41" s="40" t="s">
        <v>21</v>
      </c>
      <c r="H41" s="41">
        <v>15</v>
      </c>
      <c r="I41" s="40" t="s">
        <v>21</v>
      </c>
    </row>
    <row r="42" spans="2:11" x14ac:dyDescent="0.2">
      <c r="B42" s="26" t="s">
        <v>17</v>
      </c>
      <c r="C42" s="39"/>
      <c r="D42" s="40"/>
      <c r="E42" s="41"/>
      <c r="F42" s="41"/>
      <c r="G42" s="41"/>
      <c r="H42" s="41"/>
      <c r="I42" s="41"/>
      <c r="J42" s="42"/>
      <c r="K42" s="1"/>
    </row>
    <row r="43" spans="2:11" x14ac:dyDescent="0.2">
      <c r="B43" s="43" t="s">
        <v>2</v>
      </c>
      <c r="C43" s="12" t="s">
        <v>9</v>
      </c>
      <c r="D43" s="40" t="s">
        <v>21</v>
      </c>
      <c r="E43" s="46" t="s">
        <v>21</v>
      </c>
      <c r="F43" s="46" t="s">
        <v>21</v>
      </c>
      <c r="G43" s="46" t="s">
        <v>21</v>
      </c>
      <c r="H43" s="41">
        <v>0</v>
      </c>
      <c r="I43" s="40" t="s">
        <v>21</v>
      </c>
      <c r="J43" s="42"/>
      <c r="K43" s="1"/>
    </row>
    <row r="44" spans="2:11" x14ac:dyDescent="0.2">
      <c r="B44" s="45" t="s">
        <v>16</v>
      </c>
      <c r="C44" s="14" t="s">
        <v>9</v>
      </c>
      <c r="D44" s="34" t="s">
        <v>21</v>
      </c>
      <c r="E44" s="47" t="s">
        <v>21</v>
      </c>
      <c r="F44" s="47" t="s">
        <v>21</v>
      </c>
      <c r="G44" s="47" t="s">
        <v>21</v>
      </c>
      <c r="H44" s="24">
        <v>0</v>
      </c>
      <c r="I44" s="34" t="s">
        <v>21</v>
      </c>
      <c r="J44" s="25"/>
      <c r="K44" s="13"/>
    </row>
    <row r="45" spans="2:11" x14ac:dyDescent="0.2"/>
    <row r="46" spans="2:11" x14ac:dyDescent="0.2">
      <c r="B46" s="17" t="s">
        <v>93</v>
      </c>
      <c r="C46" s="18" t="s">
        <v>53</v>
      </c>
      <c r="D46" s="19">
        <v>1</v>
      </c>
      <c r="E46" s="20">
        <v>2</v>
      </c>
      <c r="F46" s="20">
        <v>3</v>
      </c>
      <c r="G46" s="20">
        <v>5</v>
      </c>
      <c r="H46" s="20">
        <v>6</v>
      </c>
      <c r="I46" s="20">
        <v>7</v>
      </c>
      <c r="J46" s="37"/>
      <c r="K46" s="20"/>
    </row>
    <row r="47" spans="2:11" x14ac:dyDescent="0.2">
      <c r="B47" s="27" t="s">
        <v>24</v>
      </c>
      <c r="C47" s="12"/>
      <c r="D47" s="32"/>
      <c r="E47" s="23"/>
      <c r="F47" s="23"/>
      <c r="G47" s="23"/>
      <c r="H47" s="23"/>
      <c r="I47" s="23"/>
      <c r="J47" s="22"/>
    </row>
    <row r="48" spans="2:11" x14ac:dyDescent="0.2">
      <c r="B48" s="44" t="s">
        <v>2</v>
      </c>
      <c r="C48" s="12" t="s">
        <v>9</v>
      </c>
      <c r="D48" s="32">
        <v>5</v>
      </c>
      <c r="E48" s="23">
        <f>5+5</f>
        <v>10</v>
      </c>
      <c r="F48" s="33">
        <v>9</v>
      </c>
      <c r="G48" s="23">
        <v>9</v>
      </c>
      <c r="H48" s="33" t="s">
        <v>21</v>
      </c>
      <c r="I48" s="33">
        <v>10</v>
      </c>
    </row>
    <row r="49" spans="2:11" x14ac:dyDescent="0.2">
      <c r="B49" s="43" t="s">
        <v>16</v>
      </c>
      <c r="C49" s="39" t="s">
        <v>9</v>
      </c>
      <c r="D49" s="40">
        <v>4</v>
      </c>
      <c r="E49" s="41">
        <f>4+4</f>
        <v>8</v>
      </c>
      <c r="F49" s="46">
        <v>5</v>
      </c>
      <c r="G49" s="41">
        <v>5</v>
      </c>
      <c r="H49" s="41">
        <v>3</v>
      </c>
      <c r="I49" s="41">
        <v>7</v>
      </c>
    </row>
    <row r="50" spans="2:11" x14ac:dyDescent="0.2">
      <c r="B50" s="67" t="s">
        <v>25</v>
      </c>
      <c r="C50" s="39"/>
      <c r="D50" s="40"/>
      <c r="E50" s="41"/>
      <c r="F50" s="46"/>
      <c r="G50" s="41"/>
      <c r="H50" s="41"/>
      <c r="I50" s="41"/>
    </row>
    <row r="51" spans="2:11" x14ac:dyDescent="0.2">
      <c r="B51" s="44" t="s">
        <v>2</v>
      </c>
      <c r="C51" s="12" t="s">
        <v>9</v>
      </c>
      <c r="D51" s="32">
        <v>5</v>
      </c>
      <c r="E51" s="32" t="s">
        <v>21</v>
      </c>
      <c r="F51" s="33">
        <v>9</v>
      </c>
      <c r="G51" s="23">
        <v>9</v>
      </c>
      <c r="H51" s="23">
        <v>8</v>
      </c>
      <c r="I51" s="23">
        <v>10</v>
      </c>
    </row>
    <row r="52" spans="2:11" x14ac:dyDescent="0.2">
      <c r="B52" s="43" t="s">
        <v>16</v>
      </c>
      <c r="C52" s="39" t="s">
        <v>9</v>
      </c>
      <c r="D52" s="40">
        <v>4</v>
      </c>
      <c r="E52" s="40" t="s">
        <v>21</v>
      </c>
      <c r="F52" s="46">
        <v>5</v>
      </c>
      <c r="G52" s="41">
        <v>5</v>
      </c>
      <c r="H52" s="41">
        <v>6</v>
      </c>
      <c r="I52" s="41">
        <v>7</v>
      </c>
    </row>
    <row r="53" spans="2:11" x14ac:dyDescent="0.2">
      <c r="B53" s="67" t="s">
        <v>26</v>
      </c>
      <c r="C53" s="39"/>
      <c r="D53" s="40"/>
      <c r="E53" s="41"/>
      <c r="F53" s="46"/>
      <c r="G53" s="41"/>
      <c r="H53" s="41"/>
      <c r="I53" s="41"/>
    </row>
    <row r="54" spans="2:11" x14ac:dyDescent="0.2">
      <c r="B54" s="44" t="s">
        <v>2</v>
      </c>
      <c r="C54" s="12" t="s">
        <v>9</v>
      </c>
      <c r="D54" s="32" t="s">
        <v>21</v>
      </c>
      <c r="E54" s="32" t="s">
        <v>21</v>
      </c>
      <c r="F54" s="32" t="s">
        <v>21</v>
      </c>
      <c r="G54" s="32" t="s">
        <v>21</v>
      </c>
      <c r="H54" s="32" t="s">
        <v>21</v>
      </c>
      <c r="I54" s="32" t="s">
        <v>21</v>
      </c>
    </row>
    <row r="55" spans="2:11" x14ac:dyDescent="0.2">
      <c r="B55" s="43" t="s">
        <v>16</v>
      </c>
      <c r="C55" s="39" t="s">
        <v>9</v>
      </c>
      <c r="D55" s="40" t="s">
        <v>21</v>
      </c>
      <c r="E55" s="40" t="s">
        <v>21</v>
      </c>
      <c r="F55" s="40" t="s">
        <v>21</v>
      </c>
      <c r="G55" s="40" t="s">
        <v>21</v>
      </c>
      <c r="H55" s="40" t="s">
        <v>21</v>
      </c>
      <c r="I55" s="40" t="s">
        <v>21</v>
      </c>
    </row>
    <row r="56" spans="2:11" x14ac:dyDescent="0.2">
      <c r="B56" s="67" t="s">
        <v>27</v>
      </c>
      <c r="C56" s="39"/>
      <c r="D56" s="40"/>
      <c r="E56" s="41"/>
      <c r="F56" s="46"/>
      <c r="G56" s="41"/>
      <c r="H56" s="41"/>
      <c r="I56" s="41"/>
    </row>
    <row r="57" spans="2:11" x14ac:dyDescent="0.2">
      <c r="B57" s="44" t="s">
        <v>2</v>
      </c>
      <c r="C57" s="12" t="s">
        <v>9</v>
      </c>
      <c r="D57" s="32" t="s">
        <v>21</v>
      </c>
      <c r="E57" s="32" t="s">
        <v>21</v>
      </c>
      <c r="F57" s="33" t="s">
        <v>21</v>
      </c>
      <c r="G57" s="33" t="s">
        <v>21</v>
      </c>
      <c r="H57" s="32" t="s">
        <v>21</v>
      </c>
      <c r="I57" s="32" t="s">
        <v>21</v>
      </c>
    </row>
    <row r="58" spans="2:11" x14ac:dyDescent="0.2">
      <c r="B58" s="43" t="s">
        <v>16</v>
      </c>
      <c r="C58" s="39" t="s">
        <v>9</v>
      </c>
      <c r="D58" s="40" t="s">
        <v>21</v>
      </c>
      <c r="E58" s="40" t="s">
        <v>21</v>
      </c>
      <c r="F58" s="46" t="s">
        <v>21</v>
      </c>
      <c r="G58" s="46" t="s">
        <v>21</v>
      </c>
      <c r="H58" s="40" t="s">
        <v>21</v>
      </c>
      <c r="I58" s="40" t="s">
        <v>21</v>
      </c>
    </row>
    <row r="59" spans="2:11" x14ac:dyDescent="0.2">
      <c r="B59" s="67" t="s">
        <v>28</v>
      </c>
      <c r="C59" s="39"/>
      <c r="D59" s="40"/>
      <c r="E59" s="41"/>
      <c r="F59" s="46"/>
      <c r="G59" s="41"/>
      <c r="H59" s="41"/>
      <c r="I59" s="41"/>
    </row>
    <row r="60" spans="2:11" x14ac:dyDescent="0.2">
      <c r="B60" s="44" t="s">
        <v>2</v>
      </c>
      <c r="C60" s="12" t="s">
        <v>9</v>
      </c>
      <c r="D60" s="32" t="s">
        <v>21</v>
      </c>
      <c r="E60" s="33" t="s">
        <v>21</v>
      </c>
      <c r="F60" s="32" t="s">
        <v>21</v>
      </c>
      <c r="G60" s="32" t="s">
        <v>21</v>
      </c>
      <c r="H60" s="33" t="s">
        <v>21</v>
      </c>
      <c r="I60" s="33" t="s">
        <v>21</v>
      </c>
    </row>
    <row r="61" spans="2:11" x14ac:dyDescent="0.2">
      <c r="B61" s="43" t="s">
        <v>16</v>
      </c>
      <c r="C61" s="39" t="s">
        <v>9</v>
      </c>
      <c r="D61" s="40" t="s">
        <v>21</v>
      </c>
      <c r="E61" s="46" t="s">
        <v>21</v>
      </c>
      <c r="F61" s="40" t="s">
        <v>21</v>
      </c>
      <c r="G61" s="40" t="s">
        <v>21</v>
      </c>
      <c r="H61" s="41">
        <v>3</v>
      </c>
      <c r="I61" s="33" t="s">
        <v>21</v>
      </c>
    </row>
    <row r="62" spans="2:11" x14ac:dyDescent="0.2">
      <c r="B62" s="26" t="s">
        <v>17</v>
      </c>
      <c r="C62" s="39"/>
      <c r="D62" s="40"/>
      <c r="E62" s="41"/>
      <c r="F62" s="41"/>
      <c r="G62" s="41"/>
      <c r="H62" s="41"/>
      <c r="I62" s="41"/>
      <c r="J62" s="42"/>
      <c r="K62" s="1"/>
    </row>
    <row r="63" spans="2:11" x14ac:dyDescent="0.2">
      <c r="B63" s="43" t="s">
        <v>2</v>
      </c>
      <c r="C63" s="12" t="s">
        <v>9</v>
      </c>
      <c r="D63" s="40" t="s">
        <v>21</v>
      </c>
      <c r="E63" s="46" t="s">
        <v>21</v>
      </c>
      <c r="F63" s="46" t="s">
        <v>21</v>
      </c>
      <c r="G63" s="46" t="s">
        <v>21</v>
      </c>
      <c r="H63" s="46" t="s">
        <v>21</v>
      </c>
      <c r="I63" s="46" t="s">
        <v>21</v>
      </c>
      <c r="J63" s="42"/>
      <c r="K63" s="1"/>
    </row>
    <row r="64" spans="2:11" x14ac:dyDescent="0.2">
      <c r="B64" s="45" t="s">
        <v>16</v>
      </c>
      <c r="C64" s="14" t="s">
        <v>9</v>
      </c>
      <c r="D64" s="34" t="s">
        <v>21</v>
      </c>
      <c r="E64" s="47" t="s">
        <v>21</v>
      </c>
      <c r="F64" s="47" t="s">
        <v>21</v>
      </c>
      <c r="G64" s="47" t="s">
        <v>21</v>
      </c>
      <c r="H64" s="47" t="s">
        <v>21</v>
      </c>
      <c r="I64" s="47" t="s">
        <v>21</v>
      </c>
      <c r="J64" s="25"/>
      <c r="K64" s="13"/>
    </row>
    <row r="65" spans="2:11" x14ac:dyDescent="0.2"/>
    <row r="66" spans="2:11" x14ac:dyDescent="0.2">
      <c r="B66" s="17" t="s">
        <v>94</v>
      </c>
      <c r="C66" s="18" t="s">
        <v>53</v>
      </c>
      <c r="D66" s="19">
        <v>1</v>
      </c>
      <c r="E66" s="20">
        <v>2</v>
      </c>
      <c r="F66" s="20">
        <v>3</v>
      </c>
      <c r="G66" s="20">
        <v>5</v>
      </c>
      <c r="H66" s="20">
        <v>6</v>
      </c>
      <c r="I66" s="20">
        <v>7</v>
      </c>
      <c r="J66" s="37"/>
      <c r="K66" s="20"/>
    </row>
    <row r="67" spans="2:11" x14ac:dyDescent="0.2">
      <c r="B67" s="28" t="s">
        <v>1</v>
      </c>
      <c r="C67" s="12" t="s">
        <v>15</v>
      </c>
      <c r="D67" s="57">
        <v>250</v>
      </c>
      <c r="E67" s="57" t="s">
        <v>10</v>
      </c>
      <c r="F67" s="57">
        <f>1460+584</f>
        <v>2044</v>
      </c>
      <c r="G67" s="57">
        <f>1460+590</f>
        <v>2050</v>
      </c>
      <c r="H67" s="57">
        <v>1020</v>
      </c>
      <c r="I67" s="60">
        <v>700</v>
      </c>
      <c r="J67" s="22"/>
    </row>
    <row r="68" spans="2:11" x14ac:dyDescent="0.2">
      <c r="B68" s="48" t="s">
        <v>30</v>
      </c>
      <c r="C68" s="12" t="s">
        <v>15</v>
      </c>
      <c r="D68" s="57">
        <v>800</v>
      </c>
      <c r="E68" s="57">
        <v>800</v>
      </c>
      <c r="F68" s="57">
        <v>1000</v>
      </c>
      <c r="G68" s="58">
        <v>1000</v>
      </c>
      <c r="H68" s="58">
        <v>300</v>
      </c>
      <c r="I68" s="58">
        <v>300</v>
      </c>
    </row>
    <row r="69" spans="2:11" x14ac:dyDescent="0.2">
      <c r="B69" s="48" t="s">
        <v>32</v>
      </c>
      <c r="C69" s="12" t="s">
        <v>15</v>
      </c>
      <c r="D69" s="57" t="s">
        <v>10</v>
      </c>
      <c r="E69" s="57" t="s">
        <v>10</v>
      </c>
      <c r="F69" s="57" t="s">
        <v>10</v>
      </c>
      <c r="G69" s="57" t="s">
        <v>10</v>
      </c>
      <c r="H69" s="58">
        <v>3000</v>
      </c>
      <c r="I69" s="60" t="s">
        <v>10</v>
      </c>
    </row>
    <row r="70" spans="2:11" x14ac:dyDescent="0.2">
      <c r="B70" s="49" t="s">
        <v>31</v>
      </c>
      <c r="C70" s="14" t="s">
        <v>15</v>
      </c>
      <c r="D70" s="59" t="s">
        <v>10</v>
      </c>
      <c r="E70" s="59">
        <v>200</v>
      </c>
      <c r="F70" s="59" t="s">
        <v>10</v>
      </c>
      <c r="G70" s="59" t="s">
        <v>10</v>
      </c>
      <c r="H70" s="59" t="s">
        <v>10</v>
      </c>
      <c r="I70" s="59" t="s">
        <v>10</v>
      </c>
      <c r="J70" s="25"/>
      <c r="K70" s="13"/>
    </row>
    <row r="71" spans="2:11" x14ac:dyDescent="0.2"/>
    <row r="72" spans="2:11" x14ac:dyDescent="0.2"/>
    <row r="73" spans="2:11" x14ac:dyDescent="0.2"/>
    <row r="74" spans="2:11" x14ac:dyDescent="0.2"/>
    <row r="75" spans="2:11" x14ac:dyDescent="0.2"/>
    <row r="76" spans="2:11" x14ac:dyDescent="0.2"/>
    <row r="77" spans="2:11" x14ac:dyDescent="0.2"/>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zoomScale="115" zoomScaleNormal="115" workbookViewId="0">
      <selection activeCell="L22" sqref="L22"/>
    </sheetView>
  </sheetViews>
  <sheetFormatPr defaultColWidth="0" defaultRowHeight="11.4" zeroHeight="1" x14ac:dyDescent="0.2"/>
  <cols>
    <col min="1" max="1" width="2.19921875" style="71" customWidth="1"/>
    <col min="2" max="2" width="24.09765625" style="74" customWidth="1"/>
    <col min="3" max="3" width="10.3984375" style="74" customWidth="1"/>
    <col min="4" max="4" width="14" style="74" bestFit="1" customWidth="1"/>
    <col min="5" max="5" width="14" style="74" customWidth="1"/>
    <col min="6" max="6" width="11.3984375" style="74" customWidth="1"/>
    <col min="7" max="7" width="16.19921875" style="74" customWidth="1"/>
    <col min="8" max="8" width="15.5" style="74" customWidth="1"/>
    <col min="9" max="9" width="12.69921875" style="74" customWidth="1"/>
    <col min="10" max="10" width="11.3984375" style="74" customWidth="1"/>
    <col min="11" max="11" width="11.5" style="74" customWidth="1"/>
    <col min="12" max="12" width="17.09765625" style="74" customWidth="1"/>
    <col min="13" max="13" width="9.69921875" style="74" hidden="1" customWidth="1"/>
    <col min="14" max="22" width="0" style="74" hidden="1" customWidth="1"/>
    <col min="23" max="16384" width="0" style="74" hidden="1"/>
  </cols>
  <sheetData>
    <row r="1" spans="1:22" ht="19.5" customHeight="1" x14ac:dyDescent="0.3">
      <c r="B1" s="72" t="s">
        <v>13</v>
      </c>
      <c r="C1" s="73"/>
      <c r="D1" s="73"/>
      <c r="E1" s="73"/>
      <c r="F1" s="73"/>
      <c r="G1" s="73"/>
      <c r="H1" s="73"/>
      <c r="I1" s="73"/>
      <c r="J1" s="73"/>
      <c r="K1" s="73"/>
      <c r="L1" s="71"/>
    </row>
    <row r="2" spans="1:22" ht="23.25" customHeight="1" x14ac:dyDescent="0.2">
      <c r="B2" s="5" t="s">
        <v>81</v>
      </c>
      <c r="C2" s="73"/>
      <c r="D2" s="73"/>
      <c r="E2" s="73"/>
      <c r="F2" s="73"/>
      <c r="G2" s="73"/>
      <c r="H2" s="73"/>
      <c r="I2" s="73"/>
      <c r="J2" s="73"/>
      <c r="K2" s="73"/>
      <c r="L2" s="71"/>
    </row>
    <row r="3" spans="1:22" x14ac:dyDescent="0.2">
      <c r="L3" s="71"/>
    </row>
    <row r="4" spans="1:22" s="87" customFormat="1" x14ac:dyDescent="0.2">
      <c r="A4" s="84"/>
      <c r="B4" s="85" t="s">
        <v>51</v>
      </c>
      <c r="C4" s="86"/>
      <c r="D4" s="86"/>
      <c r="E4" s="86"/>
      <c r="F4" s="85"/>
      <c r="G4" s="85"/>
      <c r="H4" s="85"/>
      <c r="I4" s="85"/>
      <c r="J4" s="85"/>
      <c r="K4" s="85"/>
      <c r="L4" s="84"/>
    </row>
    <row r="5" spans="1:22" x14ac:dyDescent="0.2">
      <c r="B5" s="89" t="s">
        <v>12</v>
      </c>
      <c r="C5" s="163" t="s">
        <v>5</v>
      </c>
      <c r="D5" s="162" t="s">
        <v>59</v>
      </c>
      <c r="E5" s="162" t="s">
        <v>52</v>
      </c>
      <c r="F5" s="161" t="s">
        <v>67</v>
      </c>
      <c r="G5" s="167" t="s">
        <v>89</v>
      </c>
      <c r="H5" s="167" t="s">
        <v>90</v>
      </c>
      <c r="I5" s="167" t="s">
        <v>61</v>
      </c>
      <c r="J5" s="167" t="s">
        <v>62</v>
      </c>
      <c r="K5" s="167" t="s">
        <v>4</v>
      </c>
      <c r="L5" s="172"/>
      <c r="M5" s="102"/>
      <c r="N5" s="95"/>
      <c r="O5" s="95"/>
      <c r="P5" s="95"/>
      <c r="Q5" s="95"/>
      <c r="R5" s="95"/>
      <c r="S5" s="95"/>
      <c r="T5" s="93"/>
      <c r="U5" s="93"/>
      <c r="V5" s="79"/>
    </row>
    <row r="6" spans="1:22" x14ac:dyDescent="0.2">
      <c r="B6" s="79" t="s">
        <v>23</v>
      </c>
      <c r="C6" s="88" t="s">
        <v>11</v>
      </c>
      <c r="D6" s="104">
        <f>AVERAGE(G6:K6)</f>
        <v>16307.669885252308</v>
      </c>
      <c r="E6" s="104">
        <f>D6*Indsatsen!$D$19</f>
        <v>40769.174713130771</v>
      </c>
      <c r="F6" s="105">
        <f>E6/$E$10</f>
        <v>0.2033137836573661</v>
      </c>
      <c r="G6" s="90">
        <f>'Generelle antagelser'!$D$16*SUM(Input!D8:D9)+'Generelle antagelser'!$D$20*SUM(Input!D11:D12)+'Generelle antagelser'!$D$24*SUM(Input!D14:D15)+'Generelle antagelser'!$D$28*SUM(Input!D17:D18)+'Generelle antagelser'!$D$32*SUM(Input!D20:D21)+'Generelle antagelser'!$D$36*SUM(Input!D23:D24)</f>
        <v>15822.677883812576</v>
      </c>
      <c r="H6" s="90">
        <f>'Generelle antagelser'!$D$16*SUM(Input!E8:E9)+'Generelle antagelser'!$D$20*SUM(Input!E11:E12)+'Generelle antagelser'!$D$24*SUM(Input!E14:E15)+'Generelle antagelser'!$D$28*SUM(Input!E17:E18)+'Generelle antagelser'!$D$32*SUM(Input!E20:E21)+'Generelle antagelser'!$D$36*SUM(Input!E23:E24)</f>
        <v>14139.317348377997</v>
      </c>
      <c r="I6" s="90">
        <f>'Generelle antagelser'!$D$16*SUM(Input!F8:F9)+'Generelle antagelser'!$D$20*SUM(Input!F11:F12)+'Generelle antagelser'!$D$24*SUM(Input!F14:F15)+'Generelle antagelser'!$D$28*SUM(Input!F17:F18)+'Generelle antagelser'!$D$32*SUM(Input!F20:F21)+'Generelle antagelser'!$D$36*SUM(Input!F23:F24)</f>
        <v>18591.872715454327</v>
      </c>
      <c r="J6" s="90">
        <f>'Generelle antagelser'!$D$16*SUM(Input!G8:G9)+'Generelle antagelser'!$D$20*SUM(Input!G11:G12)+'Generelle antagelser'!$D$24*SUM(Input!G14:G15)+'Generelle antagelser'!$D$28*SUM(Input!G17:G18)+'Generelle antagelser'!$D$32*SUM(Input!G20:G21)+'Generelle antagelser'!$D$36*SUM(Input!G23:G24)</f>
        <v>19677.784722622277</v>
      </c>
      <c r="K6" s="90">
        <f>'Generelle antagelser'!$D$16*SUM(Input!I8:I9)+'Generelle antagelser'!$D$20*SUM(Input!I11:I12)+'Generelle antagelser'!$D$24*SUM(Input!I14:I15)+'Generelle antagelser'!$D$28*SUM(Input!I17:I18)+'Generelle antagelser'!$D$32*SUM(Input!I20:I21)+'Generelle antagelser'!$D$36*SUM(Input!I23:I24)</f>
        <v>13306.696755994359</v>
      </c>
      <c r="L6" s="170"/>
      <c r="M6" s="100"/>
      <c r="N6" s="116"/>
      <c r="O6" s="116"/>
      <c r="P6" s="116"/>
      <c r="Q6" s="116"/>
      <c r="R6" s="116"/>
      <c r="S6" s="116"/>
    </row>
    <row r="7" spans="1:22" x14ac:dyDescent="0.2">
      <c r="B7" s="79" t="s">
        <v>29</v>
      </c>
      <c r="C7" s="88" t="s">
        <v>11</v>
      </c>
      <c r="D7" s="104">
        <f>AVERAGE(G7:K7)</f>
        <v>50795.357347575329</v>
      </c>
      <c r="E7" s="104">
        <f>D7*Indsatsen!$D$19</f>
        <v>126988.39336893833</v>
      </c>
      <c r="F7" s="105">
        <f t="shared" ref="F7:F10" si="0">E7/$E$10</f>
        <v>0.63328460578558921</v>
      </c>
      <c r="G7" s="90">
        <f>'Generelle antagelser'!$D$16*SUM(Input!D28:D29)+'Generelle antagelser'!$D$20*SUM(Input!D31:D32)+'Generelle antagelser'!$D$24*SUM(Input!D34:D35)+'Generelle antagelser'!$D$28*SUM(Input!D37:D38)+'Generelle antagelser'!$D$32*SUM(Input!D40:D41)+'Generelle antagelser'!$D$36*SUM(Input!D43:D44)</f>
        <v>57193.377715091679</v>
      </c>
      <c r="H7" s="90">
        <f>'Generelle antagelser'!$D$16*SUM(Input!E28:E29)+'Generelle antagelser'!$D$20*SUM(Input!E31:E32)+'Generelle antagelser'!$D$24*SUM(Input!E34:E35)+'Generelle antagelser'!$D$28*SUM(Input!E37:E38)+'Generelle antagelser'!$D$32*SUM(Input!E40:E41)+'Generelle antagelser'!$D$36*SUM(Input!E43:E44)</f>
        <v>60415.210155148096</v>
      </c>
      <c r="I7" s="90">
        <f>'Generelle antagelser'!$D$16*SUM(Input!F28:F29)+'Generelle antagelser'!$D$20*SUM(Input!F31:F32)+'Generelle antagelser'!$D$24*SUM(Input!F34:F35)+'Generelle antagelser'!$D$28*SUM(Input!F37:F38)+'Generelle antagelser'!$D$32*SUM(Input!F40:F41)+'Generelle antagelser'!$D$36*SUM(Input!F43:F44)</f>
        <v>40807.203385049361</v>
      </c>
      <c r="J7" s="90">
        <f>'Generelle antagelser'!$D$16*SUM(Input!G28:G29)+'Generelle antagelser'!$D$20*SUM(Input!G31:G32)+'Generelle antagelser'!$D$24*SUM(Input!G34:G35)+'Generelle antagelser'!$D$28*SUM(Input!G37:G38)+'Generelle antagelser'!$D$32*SUM(Input!G40:G41)+'Generelle antagelser'!$D$36*SUM(Input!G43:G44)</f>
        <v>42334.20845861009</v>
      </c>
      <c r="K7" s="90">
        <f>'Generelle antagelser'!$D$16*SUM(Input!I28:I29)+'Generelle antagelser'!$D$20*SUM(Input!I31:I32)+'Generelle antagelser'!$D$24*SUM(Input!I34:I35)+'Generelle antagelser'!$D$28*SUM(Input!I37:I38)+'Generelle antagelser'!$D$32*SUM(Input!I40:I41)+'Generelle antagelser'!$D$36*SUM(Input!I43:I44)</f>
        <v>53226.787023977435</v>
      </c>
      <c r="L7" s="170"/>
      <c r="M7" s="100"/>
      <c r="N7" s="116"/>
      <c r="O7" s="116"/>
      <c r="P7" s="116"/>
      <c r="Q7" s="116"/>
      <c r="R7" s="116"/>
      <c r="S7" s="116"/>
    </row>
    <row r="8" spans="1:22" x14ac:dyDescent="0.2">
      <c r="B8" s="79" t="s">
        <v>33</v>
      </c>
      <c r="C8" s="88" t="s">
        <v>11</v>
      </c>
      <c r="D8" s="104">
        <f>AVERAGE(G8:K8)</f>
        <v>11277.539746121296</v>
      </c>
      <c r="E8" s="104">
        <f>D8*Indsatsen!$D$19</f>
        <v>28193.849365303242</v>
      </c>
      <c r="F8" s="105">
        <f t="shared" si="0"/>
        <v>0.14060128100850244</v>
      </c>
      <c r="G8" s="90">
        <f>'Generelle antagelser'!$D$16*SUM(Input!D48:D49)+'Generelle antagelser'!$D$20*SUM(Input!D51:D52)+'Generelle antagelser'!$D$24*SUM(Input!D54:D55)+'Generelle antagelser'!$D$28*SUM(Input!D57:D58)+'Generelle antagelser'!$D$32*SUM(Input!D60:D61)+'Generelle antagelser'!$D$36*SUM(Input!D63:D64)</f>
        <v>7984.0180535966138</v>
      </c>
      <c r="H8" s="90">
        <f>'Generelle antagelser'!$D$16*SUM(Input!E48:E49)+'Generelle antagelser'!$D$20*SUM(Input!E51:E52)+'Generelle antagelser'!$D$24*SUM(Input!E54:E55)+'Generelle antagelser'!$D$28*SUM(Input!E57:E58)+'Generelle antagelser'!$D$32*SUM(Input!E60:E61)+'Generelle antagelser'!$D$36*SUM(Input!E63:E64)</f>
        <v>8483.5904090267977</v>
      </c>
      <c r="I8" s="90">
        <f>'Generelle antagelser'!$D$16*SUM(Input!F48:F49)+'Generelle antagelser'!$D$20*SUM(Input!F51:F52)+'Generelle antagelser'!$D$24*SUM(Input!F54:F55)+'Generelle antagelser'!$D$28*SUM(Input!F57:F58)+'Generelle antagelser'!$D$32*SUM(Input!F60:F61)+'Generelle antagelser'!$D$36*SUM(Input!F63:F64)</f>
        <v>12419.583638928067</v>
      </c>
      <c r="J8" s="90">
        <f>'Generelle antagelser'!$D$16*SUM(Input!G48:G49)+'Generelle antagelser'!$D$20*SUM(Input!G51:G52)+'Generelle antagelser'!$D$24*SUM(Input!G54:G55)+'Generelle antagelser'!$D$28*SUM(Input!G57:G58)+'Generelle antagelser'!$D$32*SUM(Input!G60:G61)+'Generelle antagelser'!$D$36*SUM(Input!G63:G64)</f>
        <v>12419.583638928067</v>
      </c>
      <c r="K8" s="90">
        <f>'Generelle antagelser'!$D$16*SUM(Input!I48:I49)+'Generelle antagelser'!$D$20*SUM(Input!I51:I52)+'Generelle antagelser'!$D$24*SUM(Input!I54:I55)+'Generelle antagelser'!$D$28*SUM(Input!I57:I58)+'Generelle antagelser'!$D$32*SUM(Input!I60:I61)+'Generelle antagelser'!$D$36*SUM(Input!I63:I64)</f>
        <v>15080.922990126939</v>
      </c>
      <c r="L8" s="170"/>
      <c r="M8" s="100"/>
      <c r="N8" s="116"/>
      <c r="O8" s="116"/>
      <c r="P8" s="116"/>
      <c r="Q8" s="116"/>
      <c r="R8" s="116"/>
      <c r="S8" s="116"/>
    </row>
    <row r="9" spans="1:22" x14ac:dyDescent="0.2">
      <c r="B9" s="79" t="s">
        <v>0</v>
      </c>
      <c r="C9" s="88" t="s">
        <v>11</v>
      </c>
      <c r="D9" s="104">
        <f>AVERAGE(G9:K9)</f>
        <v>1828.8</v>
      </c>
      <c r="E9" s="104">
        <f>D9*Indsatsen!$D$19</f>
        <v>4572</v>
      </c>
      <c r="F9" s="105">
        <f t="shared" si="0"/>
        <v>2.2800329548542268E-2</v>
      </c>
      <c r="G9" s="90">
        <f>SUM(Input!D67:D70)</f>
        <v>1050</v>
      </c>
      <c r="H9" s="90">
        <f>SUM(Input!E67:E70)</f>
        <v>1000</v>
      </c>
      <c r="I9" s="90">
        <f>SUM(Input!F67:F70)</f>
        <v>3044</v>
      </c>
      <c r="J9" s="90">
        <f>SUM(Input!G67:G70)</f>
        <v>3050</v>
      </c>
      <c r="K9" s="90">
        <f>SUM(Input!I67:I70)</f>
        <v>1000</v>
      </c>
      <c r="L9" s="170"/>
      <c r="M9" s="100"/>
      <c r="N9" s="116"/>
      <c r="O9" s="116"/>
      <c r="P9" s="116"/>
      <c r="Q9" s="116"/>
      <c r="R9" s="116"/>
      <c r="S9" s="116"/>
    </row>
    <row r="10" spans="1:22" s="87" customFormat="1" x14ac:dyDescent="0.2">
      <c r="A10" s="84"/>
      <c r="B10" s="97" t="s">
        <v>50</v>
      </c>
      <c r="C10" s="164" t="s">
        <v>11</v>
      </c>
      <c r="D10" s="107">
        <f>SUM(D6:D9)</f>
        <v>80209.366978948936</v>
      </c>
      <c r="E10" s="107">
        <f>SUM(E6:E9)</f>
        <v>200523.41744737234</v>
      </c>
      <c r="F10" s="108">
        <f t="shared" si="0"/>
        <v>1</v>
      </c>
      <c r="G10" s="98">
        <f t="shared" ref="G10:J10" si="1">SUM(G6:G9)</f>
        <v>82050.073652500869</v>
      </c>
      <c r="H10" s="98">
        <f t="shared" si="1"/>
        <v>84038.117912552902</v>
      </c>
      <c r="I10" s="98">
        <f t="shared" si="1"/>
        <v>74862.65973943175</v>
      </c>
      <c r="J10" s="98">
        <f t="shared" si="1"/>
        <v>77481.576820160437</v>
      </c>
      <c r="K10" s="98">
        <f>SUM(K6:K9)</f>
        <v>82614.406770098736</v>
      </c>
      <c r="L10" s="99"/>
      <c r="M10" s="99"/>
      <c r="N10" s="84"/>
      <c r="O10" s="117"/>
      <c r="P10" s="117"/>
      <c r="Q10" s="117"/>
      <c r="R10" s="117"/>
      <c r="S10" s="117"/>
      <c r="T10" s="117"/>
      <c r="U10" s="117"/>
      <c r="V10" s="117"/>
    </row>
    <row r="11" spans="1:22" s="87" customFormat="1" ht="12" thickBot="1" x14ac:dyDescent="0.25">
      <c r="A11" s="84"/>
      <c r="B11" s="91" t="s">
        <v>60</v>
      </c>
      <c r="C11" s="165" t="s">
        <v>11</v>
      </c>
      <c r="D11" s="106">
        <f>AVERAGE(G11:K11)</f>
        <v>14590.414873862177</v>
      </c>
      <c r="E11" s="106"/>
      <c r="F11" s="109"/>
      <c r="G11" s="92">
        <f>G10/Indsatsen!D13</f>
        <v>16410.014730500174</v>
      </c>
      <c r="H11" s="92">
        <f>H10/Indsatsen!D14</f>
        <v>21009.529478138225</v>
      </c>
      <c r="I11" s="92">
        <f>I10/Indsatsen!D15</f>
        <v>10694.665677061679</v>
      </c>
      <c r="J11" s="92">
        <f>J10/Indsatsen!D16</f>
        <v>11068.796688594348</v>
      </c>
      <c r="K11" s="92">
        <f>K10/Indsatsen!D17</f>
        <v>13769.067795016455</v>
      </c>
      <c r="L11" s="99"/>
      <c r="M11" s="99"/>
      <c r="N11" s="84"/>
      <c r="O11" s="117"/>
      <c r="P11" s="117"/>
      <c r="Q11" s="117"/>
      <c r="R11" s="117"/>
      <c r="S11" s="117"/>
    </row>
    <row r="12" spans="1:22" s="87" customFormat="1" x14ac:dyDescent="0.2">
      <c r="A12" s="84"/>
      <c r="B12" s="84"/>
      <c r="C12" s="166"/>
      <c r="D12" s="94"/>
      <c r="E12" s="94"/>
      <c r="F12" s="99"/>
      <c r="G12" s="99"/>
      <c r="H12" s="99"/>
      <c r="I12" s="99"/>
      <c r="J12" s="99"/>
      <c r="K12" s="99"/>
      <c r="L12" s="84"/>
      <c r="M12" s="118"/>
      <c r="N12" s="84"/>
    </row>
    <row r="13" spans="1:22" s="87" customFormat="1" x14ac:dyDescent="0.2">
      <c r="A13" s="84"/>
      <c r="B13" s="85" t="s">
        <v>58</v>
      </c>
      <c r="C13" s="86"/>
      <c r="D13" s="86"/>
      <c r="E13" s="86"/>
      <c r="F13" s="85"/>
      <c r="G13" s="85"/>
      <c r="H13" s="85"/>
      <c r="I13" s="85"/>
      <c r="J13" s="85"/>
      <c r="K13" s="85"/>
      <c r="L13" s="84"/>
      <c r="M13" s="84"/>
      <c r="N13" s="84"/>
    </row>
    <row r="14" spans="1:22" x14ac:dyDescent="0.2">
      <c r="B14" s="89" t="s">
        <v>12</v>
      </c>
      <c r="C14" s="163" t="s">
        <v>5</v>
      </c>
      <c r="D14" s="162" t="s">
        <v>59</v>
      </c>
      <c r="E14" s="162" t="s">
        <v>52</v>
      </c>
      <c r="F14" s="161" t="s">
        <v>67</v>
      </c>
      <c r="G14" s="167" t="s">
        <v>89</v>
      </c>
      <c r="H14" s="167" t="s">
        <v>90</v>
      </c>
      <c r="I14" s="167" t="s">
        <v>61</v>
      </c>
      <c r="J14" s="167" t="s">
        <v>62</v>
      </c>
      <c r="K14" s="167" t="s">
        <v>4</v>
      </c>
      <c r="L14" s="169"/>
      <c r="M14" s="71"/>
      <c r="N14" s="71"/>
    </row>
    <row r="15" spans="1:22" x14ac:dyDescent="0.2">
      <c r="B15" s="79" t="s">
        <v>56</v>
      </c>
      <c r="C15" s="88" t="s">
        <v>11</v>
      </c>
      <c r="D15" s="104">
        <f>AVERAGE(G15:K15)</f>
        <v>34828.744905512256</v>
      </c>
      <c r="E15" s="104">
        <f>D15*Indsatsen!$D$19</f>
        <v>87071.86226378064</v>
      </c>
      <c r="F15" s="105">
        <f>D15/$D$18</f>
        <v>0.4342229120777516</v>
      </c>
      <c r="G15" s="90">
        <f>'Generelle antagelser'!$D$16*SUM(Input!D8,Input!D28,Input!D48)+'Generelle antagelser'!$D$20*SUM(Input!D11,Input!D31,Input!D51)+'Generelle antagelser'!$D$24*SUM(Input!D14,Input!D34,Input!D54)+'Generelle antagelser'!$D$28*SUM(Input!D17,Input!D37,Input!D57)+'Generelle antagelser'!$D$32*SUM(Input!D20,Input!D40,Input!D60)+'Generelle antagelser'!$D$36*SUM(Input!D23,Input!D43,Input!D63)</f>
        <v>32130.756558533143</v>
      </c>
      <c r="H15" s="90">
        <f>'Generelle antagelser'!$D$16*SUM(Input!E8,Input!E28,Input!E48)+'Generelle antagelser'!$D$20*SUM(Input!E11,Input!E31,Input!E51)+'Generelle antagelser'!$D$24*SUM(Input!E14,Input!E34,Input!E54)+'Generelle antagelser'!$D$28*SUM(Input!E17,Input!E37,Input!E57)+'Generelle antagelser'!$D$32*SUM(Input!E20,Input!E40,Input!E60)+'Generelle antagelser'!$D$36*SUM(Input!E23,Input!E43,Input!E63)</f>
        <v>33763.328631875876</v>
      </c>
      <c r="I15" s="90">
        <f>'Generelle antagelser'!$D$16*SUM(Input!F8,Input!F28,Input!F48)+'Generelle antagelser'!$D$20*SUM(Input!F11,Input!F31,Input!F51)+'Generelle antagelser'!$D$24*SUM(Input!F14,Input!F34,Input!F54)+'Generelle antagelser'!$D$28*SUM(Input!F17,Input!F37,Input!F57)+'Generelle antagelser'!$D$32*SUM(Input!F20,Input!F40,Input!F60)+'Generelle antagelser'!$D$36*SUM(Input!F23,Input!F43,Input!F63)</f>
        <v>36382.557327250317</v>
      </c>
      <c r="J15" s="90">
        <f>'Generelle antagelser'!$D$16*SUM(Input!G8,Input!G28,Input!G48)+'Generelle antagelser'!$D$20*SUM(Input!G11,Input!G31,Input!G51)+'Generelle antagelser'!$D$24*SUM(Input!G14,Input!G34,Input!G54)+'Generelle antagelser'!$D$28*SUM(Input!G17,Input!G37,Input!G57)+'Generelle antagelser'!$D$32*SUM(Input!G20,Input!G40,Input!G60)+'Generelle antagelser'!$D$36*SUM(Input!G23,Input!G43,Input!G63)</f>
        <v>36382.557327250317</v>
      </c>
      <c r="K15" s="90">
        <f>'Generelle antagelser'!$D$16*SUM(Input!I8,Input!I28,Input!I48)+'Generelle antagelser'!$D$20*SUM(Input!I11,Input!I31,Input!I51)+'Generelle antagelser'!$D$24*SUM(Input!I14,Input!I34,Input!I54)+'Generelle antagelser'!$D$28*SUM(Input!I17,Input!I37,Input!I57)+'Generelle antagelser'!$D$32*SUM(Input!I20,Input!I40,Input!I60)+'Generelle antagelser'!$D$36*SUM(Input!I23,Input!I43,Input!I63)</f>
        <v>35484.524682651623</v>
      </c>
      <c r="L15" s="170"/>
      <c r="M15" s="100"/>
      <c r="N15" s="101"/>
    </row>
    <row r="16" spans="1:22" x14ac:dyDescent="0.2">
      <c r="B16" s="79" t="s">
        <v>57</v>
      </c>
      <c r="C16" s="88" t="s">
        <v>11</v>
      </c>
      <c r="D16" s="104">
        <f>AVERAGE(G16:K16)</f>
        <v>43551.822073436677</v>
      </c>
      <c r="E16" s="104">
        <f>D16*Indsatsen!$D$19</f>
        <v>108879.5551835917</v>
      </c>
      <c r="F16" s="105">
        <f t="shared" ref="F16:F18" si="2">D16/$D$18</f>
        <v>0.54297675837370607</v>
      </c>
      <c r="G16" s="90">
        <f>'Generelle antagelser'!$D$16*SUM(Input!D9,Input!D29,Input!D49)+'Generelle antagelser'!$D$20*SUM(Input!D12,Input!D32,Input!D52)+'Generelle antagelser'!$D$24*SUM(Input!D15,Input!D35,Input!D55)+'Generelle antagelser'!$D$28*SUM(Input!D18,Input!D38,Input!D58)+'Generelle antagelser'!$D$32*SUM(Input!D21,Input!D41,Input!D61)+'Generelle antagelser'!$D$36*SUM(Input!D24,Input!D44,Input!D64)</f>
        <v>48869.317093967722</v>
      </c>
      <c r="H16" s="90">
        <f>'Generelle antagelser'!$D$16*SUM(Input!E9,Input!E29,Input!E49)+'Generelle antagelser'!$D$20*SUM(Input!E12,Input!E32,Input!E52)+'Generelle antagelser'!$D$24*SUM(Input!E15,Input!E35,Input!E55)+'Generelle antagelser'!$D$28*SUM(Input!E18,Input!E38,Input!E58)+'Generelle antagelser'!$D$32*SUM(Input!E21,Input!E41,Input!E61)+'Generelle antagelser'!$D$36*SUM(Input!E24,Input!E44,Input!E64)</f>
        <v>49274.789280677011</v>
      </c>
      <c r="I16" s="90">
        <f>'Generelle antagelser'!$D$16*SUM(Input!F9,Input!F29,Input!F49)+'Generelle antagelser'!$D$20*SUM(Input!F12,Input!F32,Input!F52)+'Generelle antagelser'!$D$24*SUM(Input!F15,Input!F35,Input!F55)+'Generelle antagelser'!$D$28*SUM(Input!F18,Input!F38,Input!F58)+'Generelle antagelser'!$D$32*SUM(Input!F21,Input!F41,Input!F61)+'Generelle antagelser'!$D$36*SUM(Input!F24,Input!F44,Input!F64)</f>
        <v>35436.102412181426</v>
      </c>
      <c r="J16" s="90">
        <f>'Generelle antagelser'!$D$16*SUM(Input!G9,Input!G29,Input!G49)+'Generelle antagelser'!$D$20*SUM(Input!G12,Input!G32,Input!G52)+'Generelle antagelser'!$D$24*SUM(Input!G15,Input!G35,Input!G55)+'Generelle antagelser'!$D$28*SUM(Input!G18,Input!G38,Input!G58)+'Generelle antagelser'!$D$32*SUM(Input!G21,Input!G41,Input!G61)+'Generelle antagelser'!$D$36*SUM(Input!G24,Input!G44,Input!G64)</f>
        <v>38049.01949291012</v>
      </c>
      <c r="K16" s="90">
        <f>'Generelle antagelser'!$D$16*SUM(Input!I9,Input!I29,Input!I49)+'Generelle antagelser'!$D$20*SUM(Input!I12,Input!I32,Input!I52)+'Generelle antagelser'!$D$24*SUM(Input!I15,Input!I35,Input!I55)+'Generelle antagelser'!$D$28*SUM(Input!I18,Input!I38,Input!I58)+'Generelle antagelser'!$D$32*SUM(Input!I21,Input!I41,Input!I61)+'Generelle antagelser'!$D$36*SUM(Input!I24,Input!I44,Input!I64)</f>
        <v>46129.882087447106</v>
      </c>
      <c r="L16" s="170"/>
      <c r="M16" s="100"/>
      <c r="N16" s="101"/>
    </row>
    <row r="17" spans="1:14" x14ac:dyDescent="0.2">
      <c r="B17" s="79" t="s">
        <v>0</v>
      </c>
      <c r="C17" s="88" t="s">
        <v>11</v>
      </c>
      <c r="D17" s="104">
        <f>AVERAGE(G17:K17)</f>
        <v>1828.8</v>
      </c>
      <c r="E17" s="104">
        <f>D17*Indsatsen!$D$19</f>
        <v>4572</v>
      </c>
      <c r="F17" s="105">
        <f t="shared" si="2"/>
        <v>2.2800329548542268E-2</v>
      </c>
      <c r="G17" s="90">
        <f>SUM(Input!D67:D70)</f>
        <v>1050</v>
      </c>
      <c r="H17" s="90">
        <f>SUM(Input!E67:E70)</f>
        <v>1000</v>
      </c>
      <c r="I17" s="90">
        <f>SUM(Input!F67:F70)</f>
        <v>3044</v>
      </c>
      <c r="J17" s="90">
        <f>SUM(Input!G67:G70)</f>
        <v>3050</v>
      </c>
      <c r="K17" s="90">
        <f>SUM(Input!I67:I70)</f>
        <v>1000</v>
      </c>
      <c r="L17" s="170"/>
      <c r="M17" s="100"/>
      <c r="N17" s="101"/>
    </row>
    <row r="18" spans="1:14" s="87" customFormat="1" x14ac:dyDescent="0.2">
      <c r="A18" s="84"/>
      <c r="B18" s="97" t="s">
        <v>50</v>
      </c>
      <c r="C18" s="164" t="s">
        <v>11</v>
      </c>
      <c r="D18" s="107">
        <f>SUM(D15:D17)</f>
        <v>80209.366978948936</v>
      </c>
      <c r="E18" s="107">
        <f t="shared" ref="E18" si="3">SUM(E15:E17)</f>
        <v>200523.41744737234</v>
      </c>
      <c r="F18" s="110">
        <f t="shared" si="2"/>
        <v>1</v>
      </c>
      <c r="G18" s="98">
        <f t="shared" ref="G18:K18" si="4">SUM(G15:G17)</f>
        <v>82050.073652500869</v>
      </c>
      <c r="H18" s="98">
        <f t="shared" si="4"/>
        <v>84038.117912552887</v>
      </c>
      <c r="I18" s="98">
        <f t="shared" si="4"/>
        <v>74862.65973943175</v>
      </c>
      <c r="J18" s="98">
        <f t="shared" si="4"/>
        <v>77481.576820160437</v>
      </c>
      <c r="K18" s="98">
        <f t="shared" si="4"/>
        <v>82614.406770098722</v>
      </c>
      <c r="L18" s="99"/>
      <c r="M18" s="99"/>
      <c r="N18" s="84"/>
    </row>
    <row r="19" spans="1:14" s="87" customFormat="1" ht="12" thickBot="1" x14ac:dyDescent="0.25">
      <c r="A19" s="84"/>
      <c r="B19" s="91" t="s">
        <v>60</v>
      </c>
      <c r="C19" s="165" t="s">
        <v>11</v>
      </c>
      <c r="D19" s="106">
        <f>AVERAGE(G19:K19)</f>
        <v>14590.414873862177</v>
      </c>
      <c r="E19" s="106"/>
      <c r="F19" s="109"/>
      <c r="G19" s="92">
        <f>G18/Indsatsen!$D$13</f>
        <v>16410.014730500174</v>
      </c>
      <c r="H19" s="92">
        <f>H18/Indsatsen!$D$14</f>
        <v>21009.529478138222</v>
      </c>
      <c r="I19" s="92">
        <f>I18/Indsatsen!$D$15</f>
        <v>10694.665677061679</v>
      </c>
      <c r="J19" s="92">
        <f>J18/Indsatsen!$D$16</f>
        <v>11068.796688594348</v>
      </c>
      <c r="K19" s="92">
        <f>K18/Indsatsen!$D$17</f>
        <v>13769.067795016454</v>
      </c>
      <c r="L19" s="99"/>
      <c r="M19" s="99"/>
      <c r="N19" s="84"/>
    </row>
    <row r="20" spans="1:14" x14ac:dyDescent="0.2"/>
    <row r="21" spans="1:14" x14ac:dyDescent="0.2">
      <c r="B21" s="87" t="s">
        <v>108</v>
      </c>
    </row>
    <row r="22" spans="1:14" x14ac:dyDescent="0.2"/>
    <row r="23" spans="1:14" x14ac:dyDescent="0.2"/>
    <row r="24" spans="1:14" x14ac:dyDescent="0.2"/>
    <row r="25" spans="1:14" x14ac:dyDescent="0.2"/>
    <row r="26" spans="1:14" x14ac:dyDescent="0.2"/>
    <row r="27" spans="1:14" x14ac:dyDescent="0.2"/>
    <row r="28" spans="1:14" x14ac:dyDescent="0.2"/>
    <row r="29" spans="1:14" x14ac:dyDescent="0.2">
      <c r="G29" s="171"/>
    </row>
    <row r="30" spans="1:14" x14ac:dyDescent="0.2"/>
    <row r="31" spans="1:14" x14ac:dyDescent="0.2"/>
    <row r="32" spans="1:14" x14ac:dyDescent="0.2"/>
    <row r="33" spans="2:12" x14ac:dyDescent="0.2"/>
    <row r="34" spans="2:12" x14ac:dyDescent="0.2"/>
    <row r="35" spans="2:12" x14ac:dyDescent="0.2"/>
    <row r="36" spans="2:12" x14ac:dyDescent="0.2"/>
    <row r="37" spans="2:12" x14ac:dyDescent="0.2"/>
    <row r="38" spans="2:12" x14ac:dyDescent="0.2"/>
    <row r="39" spans="2:12" x14ac:dyDescent="0.2"/>
    <row r="40" spans="2:12" x14ac:dyDescent="0.2"/>
    <row r="41" spans="2:12" x14ac:dyDescent="0.2"/>
    <row r="42" spans="2:12" x14ac:dyDescent="0.2">
      <c r="B42" s="87" t="s">
        <v>109</v>
      </c>
      <c r="H42" s="87" t="s">
        <v>110</v>
      </c>
      <c r="L42" s="171"/>
    </row>
    <row r="43" spans="2:12" x14ac:dyDescent="0.2"/>
    <row r="44" spans="2:12" x14ac:dyDescent="0.2"/>
    <row r="45" spans="2:12" x14ac:dyDescent="0.2"/>
    <row r="46" spans="2:12" x14ac:dyDescent="0.2"/>
    <row r="47" spans="2:12" x14ac:dyDescent="0.2"/>
    <row r="48" spans="2:12" x14ac:dyDescent="0.2"/>
    <row r="49" spans="1:12" x14ac:dyDescent="0.2"/>
    <row r="50" spans="1:12" x14ac:dyDescent="0.2"/>
    <row r="51" spans="1:12" x14ac:dyDescent="0.2"/>
    <row r="52" spans="1:12" x14ac:dyDescent="0.2"/>
    <row r="53" spans="1:12" x14ac:dyDescent="0.2"/>
    <row r="54" spans="1:12" x14ac:dyDescent="0.2"/>
    <row r="55" spans="1:12" x14ac:dyDescent="0.2"/>
    <row r="56" spans="1:12" x14ac:dyDescent="0.2"/>
    <row r="57" spans="1:12" x14ac:dyDescent="0.2"/>
    <row r="58" spans="1:12" x14ac:dyDescent="0.2"/>
    <row r="59" spans="1:12" s="87" customFormat="1" x14ac:dyDescent="0.2">
      <c r="A59" s="84"/>
      <c r="B59" s="85" t="s">
        <v>77</v>
      </c>
      <c r="C59" s="86"/>
      <c r="D59" s="86"/>
      <c r="E59" s="86"/>
      <c r="F59" s="85"/>
      <c r="G59" s="85"/>
      <c r="H59" s="85"/>
      <c r="I59" s="85"/>
      <c r="J59" s="85"/>
      <c r="K59" s="85"/>
      <c r="L59" s="85"/>
    </row>
    <row r="60" spans="1:12" x14ac:dyDescent="0.2"/>
    <row r="61" spans="1:12" x14ac:dyDescent="0.2">
      <c r="B61" s="120" t="s">
        <v>68</v>
      </c>
      <c r="C61" s="121" t="s">
        <v>52</v>
      </c>
      <c r="D61" s="121" t="s">
        <v>59</v>
      </c>
      <c r="E61" s="121" t="s">
        <v>87</v>
      </c>
    </row>
    <row r="62" spans="1:12" x14ac:dyDescent="0.2">
      <c r="B62" s="114" t="s">
        <v>69</v>
      </c>
      <c r="C62" s="115">
        <v>161.33313395789787</v>
      </c>
      <c r="D62" s="115">
        <v>64.533253583159151</v>
      </c>
      <c r="E62" s="115">
        <v>12</v>
      </c>
    </row>
    <row r="63" spans="1:12" x14ac:dyDescent="0.2">
      <c r="B63" s="113" t="s">
        <v>70</v>
      </c>
      <c r="C63" s="115">
        <v>200.52341744737234</v>
      </c>
      <c r="D63" s="115">
        <v>80.209366978948935</v>
      </c>
      <c r="E63" s="115">
        <v>15</v>
      </c>
    </row>
    <row r="64" spans="1:12" x14ac:dyDescent="0.2">
      <c r="B64" s="114" t="s">
        <v>76</v>
      </c>
      <c r="C64" s="115">
        <v>220</v>
      </c>
      <c r="D64" s="115">
        <v>88</v>
      </c>
      <c r="E64" s="115">
        <v>16</v>
      </c>
    </row>
    <row r="65" spans="2:12" x14ac:dyDescent="0.2">
      <c r="B65" s="114" t="s">
        <v>71</v>
      </c>
      <c r="C65" s="115">
        <v>239.71370093684678</v>
      </c>
      <c r="D65" s="115">
        <v>95.885480374738719</v>
      </c>
      <c r="E65" s="115">
        <v>17</v>
      </c>
    </row>
    <row r="66" spans="2:12" x14ac:dyDescent="0.2"/>
    <row r="67" spans="2:12" x14ac:dyDescent="0.2">
      <c r="B67" s="120" t="s">
        <v>72</v>
      </c>
      <c r="C67" s="121" t="s">
        <v>52</v>
      </c>
      <c r="D67" s="121" t="s">
        <v>59</v>
      </c>
      <c r="E67" s="121" t="s">
        <v>87</v>
      </c>
    </row>
    <row r="68" spans="2:12" x14ac:dyDescent="0.2">
      <c r="B68" s="113" t="s">
        <v>74</v>
      </c>
      <c r="C68" s="115">
        <v>180000</v>
      </c>
      <c r="D68" s="115">
        <v>72000</v>
      </c>
      <c r="E68" s="115">
        <v>18000</v>
      </c>
    </row>
    <row r="69" spans="2:12" x14ac:dyDescent="0.2">
      <c r="B69" s="113" t="s">
        <v>75</v>
      </c>
      <c r="C69" s="115">
        <v>204000</v>
      </c>
      <c r="D69" s="115">
        <v>82000</v>
      </c>
      <c r="E69" s="115">
        <v>14000</v>
      </c>
    </row>
    <row r="70" spans="2:12" x14ac:dyDescent="0.2">
      <c r="B70" s="113" t="s">
        <v>73</v>
      </c>
      <c r="C70" s="115">
        <v>228000</v>
      </c>
      <c r="D70" s="115">
        <v>91000</v>
      </c>
      <c r="E70" s="115">
        <v>11000</v>
      </c>
    </row>
    <row r="71" spans="2:12" x14ac:dyDescent="0.2"/>
    <row r="72" spans="2:12" x14ac:dyDescent="0.2">
      <c r="B72" s="168" t="s">
        <v>88</v>
      </c>
      <c r="C72" s="71"/>
      <c r="D72" s="71"/>
      <c r="E72" s="71"/>
      <c r="F72" s="71"/>
      <c r="G72" s="71"/>
      <c r="H72" s="71"/>
      <c r="I72" s="71"/>
      <c r="J72" s="71"/>
      <c r="K72" s="71"/>
      <c r="L72" s="71"/>
    </row>
    <row r="73" spans="2:12" x14ac:dyDescent="0.2">
      <c r="B73" s="119"/>
      <c r="C73" s="119"/>
      <c r="D73" s="119"/>
      <c r="E73" s="119"/>
      <c r="F73" s="119"/>
      <c r="G73" s="119"/>
      <c r="H73" s="119"/>
      <c r="I73" s="119"/>
      <c r="J73" s="119"/>
      <c r="K73" s="119"/>
      <c r="L73" s="119"/>
    </row>
    <row r="74" spans="2:12" x14ac:dyDescent="0.2"/>
    <row r="75" spans="2:12" x14ac:dyDescent="0.2"/>
    <row r="76" spans="2:12" x14ac:dyDescent="0.2"/>
    <row r="77" spans="2:12" x14ac:dyDescent="0.2"/>
    <row r="78" spans="2:12" x14ac:dyDescent="0.2"/>
    <row r="79" spans="2:12" x14ac:dyDescent="0.2"/>
    <row r="80" spans="2:12" x14ac:dyDescent="0.2"/>
    <row r="81" x14ac:dyDescent="0.2"/>
    <row r="82" x14ac:dyDescent="0.2"/>
    <row r="83" x14ac:dyDescent="0.2"/>
    <row r="84" x14ac:dyDescent="0.2"/>
    <row r="85" x14ac:dyDescent="0.2"/>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0F5D6A47DF9A4596C14364B9B3D204" ma:contentTypeVersion="8" ma:contentTypeDescription="Create a new document." ma:contentTypeScope="" ma:versionID="5f5f18498347af41506437127c20bebc">
  <xsd:schema xmlns:xsd="http://www.w3.org/2001/XMLSchema" xmlns:xs="http://www.w3.org/2001/XMLSchema" xmlns:p="http://schemas.microsoft.com/office/2006/metadata/properties" xmlns:ns3="d9d4c739-71d5-4c11-80ce-847ec12b51e9" targetNamespace="http://schemas.microsoft.com/office/2006/metadata/properties" ma:root="true" ma:fieldsID="a5b1537081b0cb46633ef18050ae88f2" ns3:_="">
    <xsd:import namespace="d9d4c739-71d5-4c11-80ce-847ec12b51e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4c739-71d5-4c11-80ce-847ec12b51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7544C6-1EF2-43EB-9442-94B1DFBEBE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9d4c739-71d5-4c11-80ce-847ec12b51e9"/>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55DDC9A-4F55-4546-AE47-DFC9CB590264}">
  <ds:schemaRefs>
    <ds:schemaRef ds:uri="http://schemas.microsoft.com/sharepoint/v3/contenttype/forms"/>
  </ds:schemaRefs>
</ds:datastoreItem>
</file>

<file path=customXml/itemProps3.xml><?xml version="1.0" encoding="utf-8"?>
<ds:datastoreItem xmlns:ds="http://schemas.openxmlformats.org/officeDocument/2006/customXml" ds:itemID="{FC3A612D-F1C2-4DA4-96D2-3E89A9B9C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4c739-71d5-4c11-80ce-847ec12b51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Indsatsen</vt:lpstr>
      <vt:lpstr>Generelle antagelser</vt:lpstr>
      <vt:lpstr>Input</vt:lpstr>
      <vt:lpstr>Resultater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Godsk Vestergaard</dc:creator>
  <cp:lastModifiedBy>Kathrine Ebbe Tertz</cp:lastModifiedBy>
  <dcterms:created xsi:type="dcterms:W3CDTF">2019-10-10T13:10:50Z</dcterms:created>
  <dcterms:modified xsi:type="dcterms:W3CDTF">2020-02-25T11:42:17Z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0x0101001C0F5D6A47DF9A4596C14364B9B3D204</vt:lpwstr>
  </property>
</Properties>
</file>