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charts/chart2.xml" ContentType="application/vnd.openxmlformats-officedocument.drawingml.chart+xml"/>
  <Override PartName="/xl/theme/themeOverride2.xml" ContentType="application/vnd.openxmlformats-officedocument.themeOverrid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b033562\Desktop\Omkostningsvurderinger - Lovende praksis slutevaluering - feb2020\"/>
    </mc:Choice>
  </mc:AlternateContent>
  <bookViews>
    <workbookView xWindow="0" yWindow="0" windowWidth="23040" windowHeight="9192" activeTab="1"/>
  </bookViews>
  <sheets>
    <sheet name="Forside" sheetId="14" r:id="rId1"/>
    <sheet name="Indsatsen" sheetId="7" r:id="rId2"/>
    <sheet name="Generelle antagelser" sheetId="6" r:id="rId3"/>
    <sheet name="Input" sheetId="8" r:id="rId4"/>
    <sheet name="Resultater" sheetId="13"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Y8" i="13" l="1"/>
  <c r="V8" i="13"/>
  <c r="S8" i="13"/>
  <c r="Q8" i="13"/>
  <c r="O8" i="13"/>
  <c r="L8" i="13"/>
  <c r="I8" i="13"/>
  <c r="Y7" i="13"/>
  <c r="V7" i="13"/>
  <c r="S7" i="13"/>
  <c r="Q7" i="13"/>
  <c r="O7" i="13"/>
  <c r="L7" i="13"/>
  <c r="I7" i="13"/>
  <c r="Y6" i="13"/>
  <c r="V6" i="13"/>
  <c r="S6" i="13"/>
  <c r="Q6" i="13"/>
  <c r="O6" i="13"/>
  <c r="L6" i="13"/>
  <c r="I6" i="13"/>
  <c r="D8" i="6"/>
  <c r="D17" i="6"/>
  <c r="D13" i="6"/>
  <c r="D16" i="7" l="1"/>
  <c r="I37" i="8" l="1"/>
  <c r="H37" i="8"/>
  <c r="I44" i="8"/>
  <c r="J44" i="8"/>
  <c r="H44" i="8"/>
  <c r="C20" i="7"/>
  <c r="C21" i="7"/>
  <c r="C22" i="7"/>
  <c r="C23" i="7"/>
  <c r="C24" i="7"/>
  <c r="C25" i="7"/>
  <c r="C26" i="7"/>
  <c r="C27" i="7"/>
  <c r="C19" i="7"/>
  <c r="C29" i="7" l="1"/>
  <c r="C28" i="7"/>
  <c r="D18" i="6" l="1"/>
  <c r="D14" i="6"/>
  <c r="D9" i="6"/>
  <c r="M8" i="13" l="1"/>
  <c r="N8" i="13" s="1"/>
  <c r="P8" i="13"/>
  <c r="R8" i="13"/>
  <c r="W8" i="13"/>
  <c r="Z8" i="13"/>
  <c r="U8" i="13" l="1"/>
  <c r="J8" i="13"/>
  <c r="K8" i="13"/>
  <c r="X8" i="13"/>
  <c r="AA8" i="13"/>
  <c r="T8" i="13"/>
  <c r="F18" i="8"/>
  <c r="D45" i="13" l="1"/>
  <c r="E45" i="13" s="1"/>
  <c r="F45" i="13" s="1"/>
  <c r="G45" i="13" s="1"/>
  <c r="D8" i="13"/>
  <c r="E8" i="13" l="1"/>
  <c r="D19" i="6"/>
  <c r="D15" i="6"/>
  <c r="P7" i="13" l="1"/>
  <c r="R7" i="13"/>
  <c r="F8" i="13"/>
  <c r="G8" i="13" s="1"/>
  <c r="E28" i="8"/>
  <c r="F27" i="8"/>
  <c r="E27" i="8"/>
  <c r="E19" i="8"/>
  <c r="E18" i="8"/>
  <c r="E10" i="8"/>
  <c r="D10" i="8"/>
  <c r="E9" i="8"/>
  <c r="D9" i="8"/>
  <c r="K7" i="13" l="1"/>
  <c r="M7" i="13"/>
  <c r="N7" i="13" s="1"/>
  <c r="U7" i="13"/>
  <c r="T7" i="13"/>
  <c r="Z7" i="13"/>
  <c r="AA7" i="13"/>
  <c r="X7" i="13"/>
  <c r="W7" i="13"/>
  <c r="J7" i="13" l="1"/>
  <c r="D7" i="13" s="1"/>
  <c r="D44" i="13"/>
  <c r="E44" i="13" s="1"/>
  <c r="F44" i="13" s="1"/>
  <c r="G44" i="13" s="1"/>
  <c r="J6" i="13"/>
  <c r="K6" i="13"/>
  <c r="K9" i="13" s="1"/>
  <c r="I9" i="13"/>
  <c r="X6" i="13"/>
  <c r="X9" i="13" s="1"/>
  <c r="W6" i="13"/>
  <c r="W9" i="13" s="1"/>
  <c r="V9" i="13"/>
  <c r="AA6" i="13"/>
  <c r="AA9" i="13" s="1"/>
  <c r="Y9" i="13"/>
  <c r="Z6" i="13"/>
  <c r="Z9" i="13" s="1"/>
  <c r="M6" i="13"/>
  <c r="L9" i="13"/>
  <c r="U6" i="13"/>
  <c r="U9" i="13" s="1"/>
  <c r="S9" i="13"/>
  <c r="T6" i="13"/>
  <c r="T9" i="13" s="1"/>
  <c r="P6" i="13"/>
  <c r="P9" i="13" s="1"/>
  <c r="O9" i="13"/>
  <c r="R6" i="13"/>
  <c r="R9" i="13" s="1"/>
  <c r="Q9" i="13"/>
  <c r="J9" i="13" l="1"/>
  <c r="D43" i="13"/>
  <c r="E7" i="13"/>
  <c r="M9" i="13"/>
  <c r="N6" i="13"/>
  <c r="D6" i="13" s="1"/>
  <c r="D46" i="13" l="1"/>
  <c r="E43" i="13"/>
  <c r="F7" i="13"/>
  <c r="D9" i="13"/>
  <c r="N9" i="13"/>
  <c r="F43" i="13" l="1"/>
  <c r="E46" i="13"/>
  <c r="G7" i="13"/>
  <c r="E6" i="13"/>
  <c r="F6" i="13" s="1"/>
  <c r="G6" i="13" s="1"/>
  <c r="H45" i="13" l="1"/>
  <c r="H44" i="13"/>
  <c r="F46" i="13"/>
  <c r="G46" i="13" s="1"/>
  <c r="G43" i="13"/>
  <c r="H43" i="13"/>
  <c r="F9" i="13"/>
  <c r="G9" i="13" s="1"/>
  <c r="E9" i="13"/>
  <c r="H6" i="13" s="1"/>
  <c r="H8" i="13" l="1"/>
  <c r="H7" i="13"/>
</calcChain>
</file>

<file path=xl/sharedStrings.xml><?xml version="1.0" encoding="utf-8"?>
<sst xmlns="http://schemas.openxmlformats.org/spreadsheetml/2006/main" count="302" uniqueCount="121">
  <si>
    <t>Mar.</t>
  </si>
  <si>
    <t>Apr.</t>
  </si>
  <si>
    <t>Maj</t>
  </si>
  <si>
    <t>Jun.</t>
  </si>
  <si>
    <t>Jul.</t>
  </si>
  <si>
    <t>Aug.</t>
  </si>
  <si>
    <t>Sep.</t>
  </si>
  <si>
    <t>Okt.</t>
  </si>
  <si>
    <t>Nov.</t>
  </si>
  <si>
    <t>Dec.</t>
  </si>
  <si>
    <t>Jan.</t>
  </si>
  <si>
    <t>Feb.</t>
  </si>
  <si>
    <t>Øvrige udgifter</t>
  </si>
  <si>
    <t>Transport</t>
  </si>
  <si>
    <t>Kaffe</t>
  </si>
  <si>
    <t>Møder med borgeren</t>
  </si>
  <si>
    <t>Lønning</t>
  </si>
  <si>
    <t>enhed</t>
  </si>
  <si>
    <t>Bemærk/Kilde</t>
  </si>
  <si>
    <t>kr./mdr.</t>
  </si>
  <si>
    <t>kr./time</t>
  </si>
  <si>
    <t>timer</t>
  </si>
  <si>
    <t>-</t>
  </si>
  <si>
    <t>kr</t>
  </si>
  <si>
    <t>Driftsomkostninger</t>
  </si>
  <si>
    <t>Driftsomkostninger i alt</t>
  </si>
  <si>
    <t>RESULTATER</t>
  </si>
  <si>
    <t>BAGGRUND</t>
  </si>
  <si>
    <t>kr.</t>
  </si>
  <si>
    <t>FASE 1. Henvisning og opstart</t>
  </si>
  <si>
    <t>Organiserende møder uden borgeren</t>
  </si>
  <si>
    <t>Socialrådgivere</t>
  </si>
  <si>
    <t>Ledere</t>
  </si>
  <si>
    <t>FASE 2. Kortlægning</t>
  </si>
  <si>
    <t>Løbende koordinering</t>
  </si>
  <si>
    <t>FASE 3. Udvikling</t>
  </si>
  <si>
    <t>FASE 4. Vedligeholdelse</t>
  </si>
  <si>
    <t>Organiserede møder</t>
  </si>
  <si>
    <t>ØVRIGE UDGIFTER</t>
  </si>
  <si>
    <t>Kopi og print (administration)</t>
  </si>
  <si>
    <t>Gns. løn</t>
  </si>
  <si>
    <t>Gns. timeløn inkl. overhead</t>
  </si>
  <si>
    <t>Gns. timeløn</t>
  </si>
  <si>
    <t>Gns. pr. år</t>
  </si>
  <si>
    <t>Gns. pr. måned</t>
  </si>
  <si>
    <t>.</t>
  </si>
  <si>
    <t>Familie i fasen</t>
  </si>
  <si>
    <t>Ja</t>
  </si>
  <si>
    <t>Nej</t>
  </si>
  <si>
    <t>pct.</t>
  </si>
  <si>
    <t>Prisniveau</t>
  </si>
  <si>
    <t>1. marts 2018 til 30. september 2019</t>
  </si>
  <si>
    <t>Uddannelse af behandlere</t>
  </si>
  <si>
    <t>Antagelser</t>
  </si>
  <si>
    <t>årstal</t>
  </si>
  <si>
    <t>Overhead på lønomkostninger</t>
  </si>
  <si>
    <t>Effektiv årsnorm</t>
  </si>
  <si>
    <t>timer/år</t>
  </si>
  <si>
    <t>Den Socialøkonomiske Investeringsmodel (SØM), Socialstyrelsen</t>
  </si>
  <si>
    <t>Medarbejdere til gennemførelse af indsats</t>
  </si>
  <si>
    <t>Ovenstående lønomkostninger fra krl.dk indeholder grundløn, diverse tillæg, særydelser, feriepenge og overarbejde</t>
  </si>
  <si>
    <t>Kommunernes og Regionernes Løndatakontor (KRL)</t>
  </si>
  <si>
    <t>Ledere, socialrådgivere. Kommunernes og Regionernes Løndatakontor (KRL)</t>
  </si>
  <si>
    <t>Familier i indsamlingsperiode</t>
  </si>
  <si>
    <t>Gns. antal familier pr. år</t>
  </si>
  <si>
    <t>Aktiviteter med familier</t>
  </si>
  <si>
    <t>Aktiviteter uden familier</t>
  </si>
  <si>
    <t>omk. pr. familie pr. måned</t>
  </si>
  <si>
    <t>måneder</t>
  </si>
  <si>
    <t>start</t>
  </si>
  <si>
    <t>slut</t>
  </si>
  <si>
    <t>Familie 1</t>
  </si>
  <si>
    <t>Familie 2</t>
  </si>
  <si>
    <t>Familie 3</t>
  </si>
  <si>
    <t>Familie 4</t>
  </si>
  <si>
    <t>Familie 5</t>
  </si>
  <si>
    <t>Familie 6</t>
  </si>
  <si>
    <t>Familie 7</t>
  </si>
  <si>
    <t>Familie 8</t>
  </si>
  <si>
    <t>Familie 9</t>
  </si>
  <si>
    <t>Ekstern konsulent</t>
  </si>
  <si>
    <t xml:space="preserve">kr. </t>
  </si>
  <si>
    <t>Gns. pr. familie</t>
  </si>
  <si>
    <t>Følsomhedsanalyser</t>
  </si>
  <si>
    <t>Løn</t>
  </si>
  <si>
    <t>- 20 pct. lønomk</t>
  </si>
  <si>
    <t>gennemsnit</t>
  </si>
  <si>
    <t>+ 20 oct. lønomkostninger</t>
  </si>
  <si>
    <t xml:space="preserve">Driftsomk. </t>
  </si>
  <si>
    <t>Omk. pr. borger</t>
  </si>
  <si>
    <t>Antal borgere</t>
  </si>
  <si>
    <t>Omk. pr. måned pr. borger</t>
  </si>
  <si>
    <t>8 familier pr år</t>
  </si>
  <si>
    <t>5,7 familier pr. år</t>
  </si>
  <si>
    <t>10 familier</t>
  </si>
  <si>
    <t>+ 10 oct. lønomkostninger</t>
  </si>
  <si>
    <t>Udarbejdet i forbindelse med projektet 'Dokumentation af Lovende social praksis' for Socialstyrelsen</t>
  </si>
  <si>
    <t>Udarbejdet af Rambøll Management Consulting</t>
  </si>
  <si>
    <t>Efteråret 2019</t>
  </si>
  <si>
    <t>OMKOSTNINGSVURDERING AF DEN KOORDINERENDE FAMILIEKONSULENT I THISTED KOMMUNE</t>
  </si>
  <si>
    <t>GENERELLE ANTAGELSER</t>
  </si>
  <si>
    <t xml:space="preserve">BESKRIVELSE AF INDSATSEN </t>
  </si>
  <si>
    <t>BESKRIVELSE AF INDSATSEN</t>
  </si>
  <si>
    <t>Den koordinerende familiekonsulent er en indsats i Thisted Kommune rettet mod socialt sårbare familier, hvor der er en særlig bekymring for børnenes trivsel og/eller udvikling. Indsatsen tilbydes typisk til familier, hvor flere forskellige indsatser er afprøvet, og hvor mange for-skellige sagsbehandlere, kontaktpersoner og øvrige myndighedspersoner er involveret. Indsatsen har til formål at styrke de udsatte familiers muligheder for at tage hånd om egen tilværelse for dermed at skabe mere stabile og trygge rammer for familiernes børn, så de udvikles og trives bedre. Den koordinerende familiekonsulent har ikke myndighedsansvar, men hjælper familiens voksne med at skabe overblik og navigere i de mange indsatser og samarbejds-relationer, familien indgår i. Samtidig vejleder og støtter konsulenten forældrene i selv at kunne tage ansvar for deres børns udvikling og trivsel.</t>
  </si>
  <si>
    <t>Indsamlingsperiode omregnet til samlet antal måneder</t>
  </si>
  <si>
    <t>Indsamlingsperiode for omkostninger i Thisted Kommune</t>
  </si>
  <si>
    <t>Omkostningsvurdering af den koordinerende familiekonsulent i Thisted Kommune</t>
  </si>
  <si>
    <t>FAKTISK ANTAL FAMILIER I INDSATSEN I HOLSTEBRO KOMMUNE</t>
  </si>
  <si>
    <t>FAKTSIK ANTAL MÅNEDER DE ENKELTE FAMILIER DELTOG</t>
  </si>
  <si>
    <t>Samlet antal måneder for familierne</t>
  </si>
  <si>
    <t>Gennemsnitlig antal måneder for én familie</t>
  </si>
  <si>
    <t>DET FAKTISKE ANTAL MEDARBEJDERE/BEHANDLERE</t>
  </si>
  <si>
    <t>Antal behandlere/medarbejdere per år</t>
  </si>
  <si>
    <t xml:space="preserve">Gennemsnitlig antal familier i indsatsen </t>
  </si>
  <si>
    <t>antal/år</t>
  </si>
  <si>
    <t>RESSOURCEFORBRUG I DRIFTEN AF INDSATSENS FASER</t>
  </si>
  <si>
    <t>Indsamlingsperiode:</t>
  </si>
  <si>
    <t>INPUT</t>
  </si>
  <si>
    <t>De gennemsnitlige årlige driftsomkostninger fordelt på aktiviteter med og uden familier (pct.)</t>
  </si>
  <si>
    <t xml:space="preserve">Den faktisk udvikling i omkostninger i Thisted Kommune i 2018 og 2019 </t>
  </si>
  <si>
    <t>Gennemsnitlige driftsomkostninger beregnet udelukkende med afsæt i ressourceforbrug i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</si>
</sst>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 #,##0.00\ _k_r_._-;\-* #,##0.00\ _k_r_._-;_-* &quot;-&quot;??\ _k_r_._-;_-@_-"/>
    <numFmt numFmtId="165" formatCode="_ * #,##0.00_ ;_ * \-#,##0.00_ ;_ * &quot;-&quot;??_ ;_ @_ "/>
    <numFmt numFmtId="166" formatCode="0.0"/>
  </numFmts>
  <fonts count="20" x14ac:knownFonts="1">
    <font>
      <sz val="9"/>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b/>
      <sz val="9"/>
      <color theme="1"/>
      <name val="Verdana"/>
      <family val="2"/>
      <scheme val="minor"/>
    </font>
    <font>
      <sz val="9"/>
      <color theme="1"/>
      <name val="Verdana"/>
      <family val="2"/>
      <scheme val="minor"/>
    </font>
    <font>
      <b/>
      <sz val="9"/>
      <color theme="0"/>
      <name val="Verdana"/>
      <family val="2"/>
      <scheme val="minor"/>
    </font>
    <font>
      <sz val="9"/>
      <name val="Verdana"/>
      <family val="2"/>
      <scheme val="minor"/>
    </font>
    <font>
      <i/>
      <sz val="9"/>
      <color theme="1"/>
      <name val="Verdana"/>
      <family val="2"/>
      <scheme val="minor"/>
    </font>
    <font>
      <i/>
      <sz val="9"/>
      <name val="Verdana"/>
      <family val="2"/>
      <scheme val="minor"/>
    </font>
    <font>
      <b/>
      <sz val="12"/>
      <color theme="0"/>
      <name val="Verdana"/>
      <family val="2"/>
      <scheme val="minor"/>
    </font>
    <font>
      <i/>
      <sz val="11"/>
      <color theme="0"/>
      <name val="Verdana"/>
      <family val="2"/>
      <scheme val="minor"/>
    </font>
    <font>
      <sz val="9"/>
      <color theme="0"/>
      <name val="Verdana"/>
      <family val="2"/>
      <scheme val="minor"/>
    </font>
    <font>
      <sz val="9"/>
      <color theme="7"/>
      <name val="Verdana"/>
      <family val="2"/>
      <scheme val="minor"/>
    </font>
    <font>
      <b/>
      <sz val="9"/>
      <name val="Verdana"/>
      <family val="2"/>
      <scheme val="minor"/>
    </font>
    <font>
      <sz val="9"/>
      <color theme="2"/>
      <name val="Verdana"/>
      <family val="2"/>
      <scheme val="minor"/>
    </font>
    <font>
      <b/>
      <sz val="16"/>
      <color theme="0"/>
      <name val="Verdana"/>
      <family val="2"/>
      <scheme val="minor"/>
    </font>
    <font>
      <i/>
      <sz val="9"/>
      <color theme="0"/>
      <name val="Verdana"/>
      <family val="2"/>
      <scheme val="minor"/>
    </font>
  </fonts>
  <fills count="9">
    <fill>
      <patternFill patternType="none"/>
    </fill>
    <fill>
      <patternFill patternType="gray125"/>
    </fill>
    <fill>
      <patternFill patternType="solid">
        <fgColor theme="9" tint="0.59999389629810485"/>
        <bgColor indexed="64"/>
      </patternFill>
    </fill>
    <fill>
      <patternFill patternType="solid">
        <fgColor theme="4"/>
        <bgColor indexed="64"/>
      </patternFill>
    </fill>
    <fill>
      <patternFill patternType="solid">
        <fgColor theme="3"/>
        <bgColor indexed="64"/>
      </patternFill>
    </fill>
    <fill>
      <patternFill patternType="solid">
        <fgColor theme="9"/>
        <bgColor indexed="64"/>
      </patternFill>
    </fill>
    <fill>
      <patternFill patternType="solid">
        <fgColor theme="0"/>
        <bgColor indexed="64"/>
      </patternFill>
    </fill>
    <fill>
      <patternFill patternType="solid">
        <fgColor theme="2"/>
        <bgColor indexed="64"/>
      </patternFill>
    </fill>
    <fill>
      <patternFill patternType="solid">
        <fgColor rgb="FFFFFF00"/>
        <bgColor indexed="64"/>
      </patternFill>
    </fill>
  </fills>
  <borders count="6">
    <border>
      <left/>
      <right/>
      <top/>
      <bottom/>
      <diagonal/>
    </border>
    <border>
      <left/>
      <right/>
      <top/>
      <bottom style="thin">
        <color indexed="64"/>
      </bottom>
      <diagonal/>
    </border>
    <border>
      <left/>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s>
  <cellStyleXfs count="10">
    <xf numFmtId="0" fontId="0" fillId="0" borderId="0"/>
    <xf numFmtId="0" fontId="5" fillId="0" borderId="0"/>
    <xf numFmtId="165" fontId="5" fillId="0" borderId="0" applyFont="0" applyFill="0" applyBorder="0" applyAlignment="0" applyProtection="0"/>
    <xf numFmtId="0" fontId="4" fillId="0" borderId="0"/>
    <xf numFmtId="164" fontId="4" fillId="0" borderId="0" applyFont="0" applyFill="0" applyBorder="0" applyAlignment="0" applyProtection="0"/>
    <xf numFmtId="0" fontId="3" fillId="0" borderId="0"/>
    <xf numFmtId="0" fontId="3" fillId="0" borderId="0"/>
    <xf numFmtId="0" fontId="2" fillId="0" borderId="0"/>
    <xf numFmtId="9" fontId="7" fillId="0" borderId="0" applyFont="0" applyFill="0" applyBorder="0" applyAlignment="0" applyProtection="0"/>
    <xf numFmtId="0" fontId="1" fillId="0" borderId="0"/>
  </cellStyleXfs>
  <cellXfs count="164">
    <xf numFmtId="0" fontId="0" fillId="0" borderId="0" xfId="0"/>
    <xf numFmtId="0" fontId="7" fillId="6" borderId="0" xfId="3" applyFont="1" applyFill="1" applyBorder="1"/>
    <xf numFmtId="0" fontId="12" fillId="4" borderId="0" xfId="3" applyFont="1" applyFill="1"/>
    <xf numFmtId="0" fontId="7" fillId="4" borderId="0" xfId="3" applyFont="1" applyFill="1"/>
    <xf numFmtId="0" fontId="7" fillId="6" borderId="0" xfId="3" applyFont="1" applyFill="1"/>
    <xf numFmtId="0" fontId="13" fillId="4" borderId="0" xfId="3" applyFont="1" applyFill="1" applyAlignment="1">
      <alignment vertical="center"/>
    </xf>
    <xf numFmtId="0" fontId="14" fillId="4" borderId="0" xfId="3" applyFont="1" applyFill="1" applyAlignment="1">
      <alignment vertical="center"/>
    </xf>
    <xf numFmtId="0" fontId="7" fillId="6" borderId="0" xfId="3" applyFont="1" applyFill="1" applyAlignment="1">
      <alignment vertical="center"/>
    </xf>
    <xf numFmtId="0" fontId="14" fillId="6" borderId="0" xfId="3" applyFont="1" applyFill="1" applyBorder="1"/>
    <xf numFmtId="0" fontId="8" fillId="7" borderId="0" xfId="3" applyFont="1" applyFill="1"/>
    <xf numFmtId="0" fontId="14" fillId="7" borderId="0" xfId="3" applyFont="1" applyFill="1"/>
    <xf numFmtId="0" fontId="14" fillId="6" borderId="0" xfId="3" applyFont="1" applyFill="1"/>
    <xf numFmtId="0" fontId="10" fillId="6" borderId="0" xfId="3" applyFont="1" applyFill="1"/>
    <xf numFmtId="0" fontId="7" fillId="6" borderId="1" xfId="3" applyFont="1" applyFill="1" applyBorder="1"/>
    <xf numFmtId="0" fontId="10" fillId="6" borderId="1" xfId="3" applyFont="1" applyFill="1" applyBorder="1"/>
    <xf numFmtId="0" fontId="15" fillId="6" borderId="0" xfId="3" applyFont="1" applyFill="1"/>
    <xf numFmtId="0" fontId="6" fillId="3" borderId="0" xfId="3" applyFont="1" applyFill="1"/>
    <xf numFmtId="0" fontId="10" fillId="3" borderId="0" xfId="3" applyFont="1" applyFill="1"/>
    <xf numFmtId="0" fontId="7" fillId="3" borderId="0" xfId="3" applyFont="1" applyFill="1" applyAlignment="1">
      <alignment horizontal="right"/>
    </xf>
    <xf numFmtId="0" fontId="7" fillId="3" borderId="0" xfId="3" applyFont="1" applyFill="1"/>
    <xf numFmtId="0" fontId="7" fillId="6" borderId="0" xfId="3" applyFont="1" applyFill="1" applyAlignment="1">
      <alignment horizontal="right"/>
    </xf>
    <xf numFmtId="0" fontId="7" fillId="6" borderId="1" xfId="3" applyFont="1" applyFill="1" applyBorder="1" applyAlignment="1">
      <alignment horizontal="right"/>
    </xf>
    <xf numFmtId="0" fontId="15" fillId="6" borderId="1" xfId="3" applyFont="1" applyFill="1" applyBorder="1"/>
    <xf numFmtId="0" fontId="0" fillId="6" borderId="0" xfId="3" applyFont="1" applyFill="1"/>
    <xf numFmtId="0" fontId="7" fillId="0" borderId="0" xfId="3" applyFont="1" applyFill="1" applyBorder="1"/>
    <xf numFmtId="0" fontId="14" fillId="0" borderId="0" xfId="3" applyFont="1" applyFill="1" applyBorder="1"/>
    <xf numFmtId="0" fontId="14" fillId="0" borderId="0" xfId="3" applyFont="1" applyFill="1"/>
    <xf numFmtId="0" fontId="9" fillId="6" borderId="0" xfId="3" applyFont="1" applyFill="1"/>
    <xf numFmtId="0" fontId="9" fillId="6" borderId="0" xfId="3" applyFont="1" applyFill="1" applyAlignment="1">
      <alignment horizontal="right"/>
    </xf>
    <xf numFmtId="0" fontId="0" fillId="6" borderId="0" xfId="3" applyFont="1" applyFill="1" applyAlignment="1">
      <alignment horizontal="right"/>
    </xf>
    <xf numFmtId="0" fontId="9" fillId="6" borderId="1" xfId="3" applyFont="1" applyFill="1" applyBorder="1" applyAlignment="1">
      <alignment horizontal="right"/>
    </xf>
    <xf numFmtId="0" fontId="0" fillId="6" borderId="0" xfId="3" applyFont="1" applyFill="1" applyBorder="1"/>
    <xf numFmtId="0" fontId="10" fillId="6" borderId="0" xfId="3" applyFont="1" applyFill="1" applyBorder="1"/>
    <xf numFmtId="0" fontId="9" fillId="6" borderId="0" xfId="3" applyFont="1" applyFill="1" applyBorder="1" applyAlignment="1">
      <alignment horizontal="right"/>
    </xf>
    <xf numFmtId="0" fontId="7" fillId="6" borderId="0" xfId="3" applyFont="1" applyFill="1" applyBorder="1" applyAlignment="1">
      <alignment horizontal="right"/>
    </xf>
    <xf numFmtId="0" fontId="15" fillId="6" borderId="0" xfId="3" applyFont="1" applyFill="1" applyBorder="1"/>
    <xf numFmtId="0" fontId="0" fillId="6" borderId="0" xfId="3" applyFont="1" applyFill="1" applyBorder="1" applyAlignment="1">
      <alignment horizontal="left" indent="1"/>
    </xf>
    <xf numFmtId="0" fontId="0" fillId="6" borderId="0" xfId="3" applyFont="1" applyFill="1" applyAlignment="1">
      <alignment horizontal="left" indent="1"/>
    </xf>
    <xf numFmtId="0" fontId="0" fillId="6" borderId="1" xfId="3" applyFont="1" applyFill="1" applyBorder="1" applyAlignment="1">
      <alignment horizontal="left" indent="1"/>
    </xf>
    <xf numFmtId="0" fontId="0" fillId="6" borderId="0" xfId="3" applyFont="1" applyFill="1" applyBorder="1" applyAlignment="1">
      <alignment horizontal="right"/>
    </xf>
    <xf numFmtId="0" fontId="0" fillId="6" borderId="1" xfId="3" applyFont="1" applyFill="1" applyBorder="1" applyAlignment="1">
      <alignment horizontal="right"/>
    </xf>
    <xf numFmtId="0" fontId="0" fillId="6" borderId="0" xfId="3" applyFont="1" applyFill="1" applyAlignment="1">
      <alignment horizontal="left"/>
    </xf>
    <xf numFmtId="0" fontId="0" fillId="6" borderId="1" xfId="3" applyFont="1" applyFill="1" applyBorder="1" applyAlignment="1">
      <alignment horizontal="left"/>
    </xf>
    <xf numFmtId="3" fontId="7" fillId="6" borderId="0" xfId="3" applyNumberFormat="1" applyFont="1" applyFill="1"/>
    <xf numFmtId="0" fontId="9" fillId="0" borderId="0" xfId="3" applyFont="1" applyFill="1"/>
    <xf numFmtId="0" fontId="11" fillId="6" borderId="0" xfId="3" applyFont="1" applyFill="1"/>
    <xf numFmtId="0" fontId="9" fillId="0" borderId="0" xfId="3" applyFont="1" applyFill="1" applyAlignment="1">
      <alignment horizontal="left" indent="1"/>
    </xf>
    <xf numFmtId="3" fontId="9" fillId="6" borderId="0" xfId="3" applyNumberFormat="1" applyFont="1" applyFill="1"/>
    <xf numFmtId="3" fontId="9" fillId="0" borderId="0" xfId="3" applyNumberFormat="1" applyFont="1" applyFill="1"/>
    <xf numFmtId="0" fontId="0" fillId="2" borderId="0" xfId="3" applyFont="1" applyFill="1"/>
    <xf numFmtId="0" fontId="10" fillId="2" borderId="0" xfId="3" applyFont="1" applyFill="1"/>
    <xf numFmtId="0" fontId="0" fillId="2" borderId="0" xfId="3" applyFont="1" applyFill="1" applyAlignment="1">
      <alignment horizontal="right" vertical="center"/>
    </xf>
    <xf numFmtId="0" fontId="9" fillId="0" borderId="0" xfId="3" applyFont="1" applyFill="1" applyAlignment="1">
      <alignment horizontal="right"/>
    </xf>
    <xf numFmtId="0" fontId="9" fillId="0" borderId="0" xfId="3" applyFont="1" applyFill="1" applyBorder="1"/>
    <xf numFmtId="0" fontId="9" fillId="0" borderId="0" xfId="3" applyFont="1" applyFill="1" applyAlignment="1">
      <alignment vertical="center" wrapText="1"/>
    </xf>
    <xf numFmtId="0" fontId="9" fillId="0" borderId="0" xfId="3" applyFont="1" applyFill="1" applyAlignment="1">
      <alignment horizontal="left" vertical="center"/>
    </xf>
    <xf numFmtId="0" fontId="7" fillId="6" borderId="0" xfId="5" applyFont="1" applyFill="1" applyBorder="1"/>
    <xf numFmtId="0" fontId="12" fillId="4" borderId="0" xfId="5" applyFont="1" applyFill="1"/>
    <xf numFmtId="0" fontId="7" fillId="4" borderId="0" xfId="5" applyFont="1" applyFill="1"/>
    <xf numFmtId="0" fontId="7" fillId="6" borderId="0" xfId="5" applyFont="1" applyFill="1"/>
    <xf numFmtId="0" fontId="14" fillId="4" borderId="0" xfId="5" applyFont="1" applyFill="1" applyAlignment="1">
      <alignment vertical="center"/>
    </xf>
    <xf numFmtId="0" fontId="6" fillId="6" borderId="0" xfId="5" applyFont="1" applyFill="1" applyBorder="1"/>
    <xf numFmtId="0" fontId="6" fillId="3" borderId="0" xfId="5" applyFont="1" applyFill="1"/>
    <xf numFmtId="0" fontId="10" fillId="3" borderId="0" xfId="5" applyFont="1" applyFill="1"/>
    <xf numFmtId="0" fontId="6" fillId="6" borderId="0" xfId="5" applyFont="1" applyFill="1"/>
    <xf numFmtId="0" fontId="6" fillId="5" borderId="0" xfId="5" applyFont="1" applyFill="1"/>
    <xf numFmtId="0" fontId="0" fillId="6" borderId="0" xfId="5" applyFont="1" applyFill="1"/>
    <xf numFmtId="3" fontId="7" fillId="6" borderId="0" xfId="5" applyNumberFormat="1" applyFont="1" applyFill="1" applyAlignment="1">
      <alignment horizontal="right"/>
    </xf>
    <xf numFmtId="0" fontId="6" fillId="6" borderId="2" xfId="5" applyFont="1" applyFill="1" applyBorder="1"/>
    <xf numFmtId="3" fontId="6" fillId="6" borderId="2" xfId="5" applyNumberFormat="1" applyFont="1" applyFill="1" applyBorder="1" applyAlignment="1">
      <alignment horizontal="right"/>
    </xf>
    <xf numFmtId="0" fontId="11" fillId="0" borderId="0" xfId="3" applyFont="1" applyFill="1"/>
    <xf numFmtId="3" fontId="7" fillId="0" borderId="0" xfId="3" applyNumberFormat="1" applyFont="1" applyFill="1" applyBorder="1"/>
    <xf numFmtId="0" fontId="16" fillId="0" borderId="0" xfId="3" applyFont="1" applyFill="1"/>
    <xf numFmtId="0" fontId="11" fillId="0" borderId="1" xfId="3" applyFont="1" applyFill="1" applyBorder="1"/>
    <xf numFmtId="0" fontId="7" fillId="0" borderId="0" xfId="5" applyFont="1" applyFill="1"/>
    <xf numFmtId="9" fontId="9" fillId="6" borderId="0" xfId="8" applyFont="1" applyFill="1"/>
    <xf numFmtId="0" fontId="0" fillId="5" borderId="0" xfId="5" applyFont="1" applyFill="1"/>
    <xf numFmtId="0" fontId="10" fillId="5" borderId="0" xfId="5" applyFont="1" applyFill="1"/>
    <xf numFmtId="0" fontId="10" fillId="5" borderId="0" xfId="5" applyFont="1" applyFill="1" applyAlignment="1">
      <alignment horizontal="right" wrapText="1"/>
    </xf>
    <xf numFmtId="3" fontId="7" fillId="3" borderId="0" xfId="5" applyNumberFormat="1" applyFont="1" applyFill="1"/>
    <xf numFmtId="3" fontId="6" fillId="3" borderId="2" xfId="5" applyNumberFormat="1" applyFont="1" applyFill="1" applyBorder="1" applyAlignment="1">
      <alignment horizontal="right"/>
    </xf>
    <xf numFmtId="9" fontId="7" fillId="3" borderId="0" xfId="8" applyFont="1" applyFill="1"/>
    <xf numFmtId="9" fontId="6" fillId="3" borderId="2" xfId="8" applyFont="1" applyFill="1" applyBorder="1"/>
    <xf numFmtId="14" fontId="7" fillId="6" borderId="0" xfId="3" applyNumberFormat="1" applyFont="1" applyFill="1"/>
    <xf numFmtId="166" fontId="7" fillId="6" borderId="0" xfId="3" applyNumberFormat="1" applyFont="1" applyFill="1"/>
    <xf numFmtId="1" fontId="0" fillId="6" borderId="0" xfId="3" applyNumberFormat="1" applyFont="1" applyFill="1" applyAlignment="1">
      <alignment horizontal="right"/>
    </xf>
    <xf numFmtId="1" fontId="7" fillId="6" borderId="0" xfId="3" applyNumberFormat="1" applyFont="1" applyFill="1" applyAlignment="1">
      <alignment horizontal="right"/>
    </xf>
    <xf numFmtId="3" fontId="6" fillId="3" borderId="2" xfId="5" applyNumberFormat="1" applyFont="1" applyFill="1" applyBorder="1"/>
    <xf numFmtId="0" fontId="6" fillId="5" borderId="0" xfId="5" applyFont="1" applyFill="1" applyAlignment="1">
      <alignment wrapText="1"/>
    </xf>
    <xf numFmtId="0" fontId="0" fillId="5" borderId="3" xfId="5" quotePrefix="1" applyFont="1" applyFill="1" applyBorder="1"/>
    <xf numFmtId="0" fontId="7" fillId="6" borderId="3" xfId="5" applyFont="1" applyFill="1" applyBorder="1"/>
    <xf numFmtId="0" fontId="0" fillId="5" borderId="3" xfId="5" applyFont="1" applyFill="1" applyBorder="1"/>
    <xf numFmtId="0" fontId="6" fillId="6" borderId="3" xfId="5" applyFont="1" applyFill="1" applyBorder="1"/>
    <xf numFmtId="0" fontId="0" fillId="6" borderId="3" xfId="5" applyFont="1" applyFill="1" applyBorder="1" applyAlignment="1">
      <alignment horizontal="right"/>
    </xf>
    <xf numFmtId="0" fontId="7" fillId="6" borderId="0" xfId="5" applyFont="1" applyFill="1" applyAlignment="1">
      <alignment horizontal="right"/>
    </xf>
    <xf numFmtId="0" fontId="0" fillId="6" borderId="4" xfId="5" applyFont="1" applyFill="1" applyBorder="1" applyAlignment="1">
      <alignment horizontal="right"/>
    </xf>
    <xf numFmtId="0" fontId="7" fillId="6" borderId="0" xfId="5" applyFont="1" applyFill="1" applyBorder="1" applyAlignment="1">
      <alignment horizontal="right"/>
    </xf>
    <xf numFmtId="0" fontId="7" fillId="6" borderId="5" xfId="5" applyFont="1" applyFill="1" applyBorder="1" applyAlignment="1">
      <alignment horizontal="right"/>
    </xf>
    <xf numFmtId="0" fontId="17" fillId="6" borderId="0" xfId="3" applyFont="1" applyFill="1"/>
    <xf numFmtId="9" fontId="17" fillId="6" borderId="0" xfId="3" applyNumberFormat="1" applyFont="1" applyFill="1"/>
    <xf numFmtId="3" fontId="7" fillId="6" borderId="3" xfId="5" applyNumberFormat="1" applyFont="1" applyFill="1" applyBorder="1" applyAlignment="1">
      <alignment horizontal="right"/>
    </xf>
    <xf numFmtId="3" fontId="7" fillId="6" borderId="4" xfId="5" applyNumberFormat="1" applyFont="1" applyFill="1" applyBorder="1" applyAlignment="1">
      <alignment horizontal="right"/>
    </xf>
    <xf numFmtId="3" fontId="6" fillId="6" borderId="3" xfId="5" applyNumberFormat="1" applyFont="1" applyFill="1" applyBorder="1" applyAlignment="1">
      <alignment horizontal="right"/>
    </xf>
    <xf numFmtId="3" fontId="6" fillId="6" borderId="4" xfId="5" applyNumberFormat="1" applyFont="1" applyFill="1" applyBorder="1" applyAlignment="1">
      <alignment horizontal="right"/>
    </xf>
    <xf numFmtId="0" fontId="6" fillId="5" borderId="3" xfId="5" applyFont="1" applyFill="1" applyBorder="1"/>
    <xf numFmtId="0" fontId="7" fillId="5" borderId="0" xfId="6" applyNumberFormat="1" applyFont="1" applyFill="1" applyAlignment="1">
      <alignment horizontal="center" vertical="center"/>
    </xf>
    <xf numFmtId="0" fontId="7" fillId="4" borderId="0" xfId="9" applyFont="1" applyFill="1"/>
    <xf numFmtId="0" fontId="12" fillId="4" borderId="0" xfId="9" applyFont="1" applyFill="1"/>
    <xf numFmtId="0" fontId="7" fillId="6" borderId="0" xfId="9" applyFont="1" applyFill="1"/>
    <xf numFmtId="0" fontId="13" fillId="4" borderId="0" xfId="9" applyFont="1" applyFill="1" applyAlignment="1">
      <alignment vertical="center"/>
    </xf>
    <xf numFmtId="0" fontId="14" fillId="4" borderId="0" xfId="9" applyFont="1" applyFill="1" applyAlignment="1">
      <alignment vertical="center"/>
    </xf>
    <xf numFmtId="0" fontId="7" fillId="6" borderId="0" xfId="9" applyFont="1" applyFill="1" applyAlignment="1">
      <alignment vertical="center"/>
    </xf>
    <xf numFmtId="0" fontId="14" fillId="4" borderId="0" xfId="9" applyFont="1" applyFill="1"/>
    <xf numFmtId="0" fontId="8" fillId="4" borderId="0" xfId="9" applyFont="1" applyFill="1"/>
    <xf numFmtId="0" fontId="14" fillId="6" borderId="0" xfId="9" applyFont="1" applyFill="1"/>
    <xf numFmtId="0" fontId="9" fillId="4" borderId="0" xfId="9" applyFont="1" applyFill="1"/>
    <xf numFmtId="0" fontId="11" fillId="4" borderId="0" xfId="9" applyFont="1" applyFill="1"/>
    <xf numFmtId="0" fontId="9" fillId="4" borderId="0" xfId="9" applyFont="1" applyFill="1" applyAlignment="1">
      <alignment horizontal="right"/>
    </xf>
    <xf numFmtId="0" fontId="10" fillId="4" borderId="0" xfId="9" applyFont="1" applyFill="1"/>
    <xf numFmtId="1" fontId="7" fillId="4" borderId="0" xfId="9" applyNumberFormat="1" applyFont="1" applyFill="1"/>
    <xf numFmtId="0" fontId="6" fillId="4" borderId="0" xfId="9" quotePrefix="1" applyFont="1" applyFill="1"/>
    <xf numFmtId="0" fontId="0" fillId="4" borderId="0" xfId="9" quotePrefix="1" applyFont="1" applyFill="1"/>
    <xf numFmtId="0" fontId="0" fillId="4" borderId="0" xfId="9" applyFont="1" applyFill="1"/>
    <xf numFmtId="0" fontId="16" fillId="4" borderId="0" xfId="9" applyFont="1" applyFill="1"/>
    <xf numFmtId="0" fontId="9" fillId="4" borderId="0" xfId="9" applyFont="1" applyFill="1" applyAlignment="1">
      <alignment horizontal="left" indent="1"/>
    </xf>
    <xf numFmtId="3" fontId="9" fillId="4" borderId="0" xfId="9" applyNumberFormat="1" applyFont="1" applyFill="1"/>
    <xf numFmtId="0" fontId="6" fillId="4" borderId="0" xfId="9" applyFont="1" applyFill="1" applyAlignment="1">
      <alignment horizontal="left"/>
    </xf>
    <xf numFmtId="0" fontId="14" fillId="4" borderId="0" xfId="9" applyFont="1" applyFill="1" applyAlignment="1">
      <alignment horizontal="left"/>
    </xf>
    <xf numFmtId="0" fontId="15" fillId="4" borderId="0" xfId="9" applyFont="1" applyFill="1"/>
    <xf numFmtId="3" fontId="15" fillId="4" borderId="0" xfId="9" applyNumberFormat="1" applyFont="1" applyFill="1"/>
    <xf numFmtId="0" fontId="17" fillId="4" borderId="0" xfId="9" applyFont="1" applyFill="1"/>
    <xf numFmtId="9" fontId="17" fillId="4" borderId="0" xfId="9" applyNumberFormat="1" applyFont="1" applyFill="1"/>
    <xf numFmtId="0" fontId="14" fillId="6" borderId="0" xfId="3" applyFont="1" applyFill="1" applyAlignment="1">
      <alignment vertical="center"/>
    </xf>
    <xf numFmtId="0" fontId="0" fillId="6" borderId="1" xfId="3" applyFont="1" applyFill="1" applyBorder="1"/>
    <xf numFmtId="0" fontId="9" fillId="6" borderId="1" xfId="3" applyFont="1" applyFill="1" applyBorder="1" applyAlignment="1">
      <alignment horizontal="left"/>
    </xf>
    <xf numFmtId="0" fontId="9" fillId="0" borderId="1" xfId="3" applyFont="1" applyFill="1" applyBorder="1"/>
    <xf numFmtId="166" fontId="9" fillId="0" borderId="1" xfId="3" applyNumberFormat="1" applyFont="1" applyFill="1" applyBorder="1" applyAlignment="1">
      <alignment horizontal="left"/>
    </xf>
    <xf numFmtId="0" fontId="0" fillId="6" borderId="0" xfId="9" applyFont="1" applyFill="1"/>
    <xf numFmtId="0" fontId="0" fillId="6" borderId="1" xfId="9" applyFont="1" applyFill="1" applyBorder="1"/>
    <xf numFmtId="0" fontId="8" fillId="7" borderId="0" xfId="9" applyFont="1" applyFill="1"/>
    <xf numFmtId="14" fontId="7" fillId="6" borderId="1" xfId="3" applyNumberFormat="1" applyFont="1" applyFill="1" applyBorder="1"/>
    <xf numFmtId="166" fontId="7" fillId="6" borderId="1" xfId="3" applyNumberFormat="1" applyFont="1" applyFill="1" applyBorder="1"/>
    <xf numFmtId="0" fontId="19" fillId="7" borderId="0" xfId="3" applyFont="1" applyFill="1"/>
    <xf numFmtId="0" fontId="9" fillId="6" borderId="1" xfId="3" applyFont="1" applyFill="1" applyBorder="1"/>
    <xf numFmtId="0" fontId="7" fillId="6" borderId="0" xfId="3" applyFont="1" applyFill="1" applyBorder="1" applyAlignment="1">
      <alignment vertical="center"/>
    </xf>
    <xf numFmtId="0" fontId="15" fillId="6" borderId="0" xfId="3" quotePrefix="1" applyFont="1" applyFill="1" applyBorder="1"/>
    <xf numFmtId="0" fontId="11" fillId="6" borderId="0" xfId="3" applyFont="1" applyFill="1" applyBorder="1"/>
    <xf numFmtId="0" fontId="14" fillId="6" borderId="0" xfId="3" applyFont="1" applyFill="1" applyBorder="1" applyAlignment="1">
      <alignment vertical="center"/>
    </xf>
    <xf numFmtId="166" fontId="17" fillId="6" borderId="1" xfId="3" applyNumberFormat="1" applyFont="1" applyFill="1" applyBorder="1"/>
    <xf numFmtId="0" fontId="7" fillId="6" borderId="1" xfId="5" applyFont="1" applyFill="1" applyBorder="1"/>
    <xf numFmtId="0" fontId="6" fillId="6" borderId="0" xfId="9" applyFont="1" applyFill="1"/>
    <xf numFmtId="0" fontId="10" fillId="5" borderId="0" xfId="5" applyFont="1" applyFill="1" applyAlignment="1">
      <alignment horizontal="right"/>
    </xf>
    <xf numFmtId="0" fontId="9" fillId="5" borderId="0" xfId="6" applyNumberFormat="1" applyFont="1" applyFill="1" applyAlignment="1">
      <alignment horizontal="right" vertical="center"/>
    </xf>
    <xf numFmtId="0" fontId="18" fillId="4" borderId="0" xfId="9" applyFont="1" applyFill="1" applyAlignment="1">
      <alignment horizontal="center" vertical="center" wrapText="1"/>
    </xf>
    <xf numFmtId="0" fontId="7" fillId="6" borderId="0" xfId="3" applyFont="1" applyFill="1" applyAlignment="1">
      <alignment horizontal="left" vertical="top" wrapText="1"/>
    </xf>
    <xf numFmtId="0" fontId="7" fillId="5" borderId="0" xfId="6" applyNumberFormat="1" applyFont="1" applyFill="1" applyAlignment="1">
      <alignment horizontal="center" vertical="center"/>
    </xf>
    <xf numFmtId="0" fontId="10" fillId="5" borderId="0" xfId="5" applyFont="1" applyFill="1" applyAlignment="1">
      <alignment horizontal="right" wrapText="1"/>
    </xf>
    <xf numFmtId="0" fontId="0" fillId="8" borderId="0" xfId="3" applyFont="1" applyFill="1"/>
    <xf numFmtId="0" fontId="7" fillId="8" borderId="0" xfId="3" applyFont="1" applyFill="1"/>
    <xf numFmtId="14" fontId="0" fillId="8" borderId="0" xfId="3" applyNumberFormat="1" applyFont="1" applyFill="1"/>
    <xf numFmtId="14" fontId="7" fillId="8" borderId="0" xfId="3" applyNumberFormat="1" applyFont="1" applyFill="1"/>
    <xf numFmtId="0" fontId="0" fillId="8" borderId="1" xfId="3" applyFont="1" applyFill="1" applyBorder="1"/>
    <xf numFmtId="0" fontId="7" fillId="8" borderId="1" xfId="3" applyFont="1" applyFill="1" applyBorder="1"/>
    <xf numFmtId="14" fontId="7" fillId="8" borderId="1" xfId="3" applyNumberFormat="1" applyFont="1" applyFill="1" applyBorder="1"/>
  </cellXfs>
  <cellStyles count="10">
    <cellStyle name="Comma 2" xfId="2"/>
    <cellStyle name="Comma 3" xfId="4"/>
    <cellStyle name="Normal" xfId="0" builtinId="0" customBuiltin="1"/>
    <cellStyle name="Normal 2" xfId="3"/>
    <cellStyle name="Normal 2 2" xfId="5"/>
    <cellStyle name="Normal 2 3" xfId="7"/>
    <cellStyle name="Normal 2 4" xfId="9"/>
    <cellStyle name="Normal 3" xfId="1"/>
    <cellStyle name="Normal 3 2" xfId="6"/>
    <cellStyle name="Procent" xfId="8"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2.5812750574920353E-2"/>
          <c:y val="3.1365717682196953E-2"/>
          <c:w val="0.94837449885015934"/>
          <c:h val="0.80409241663112985"/>
        </c:manualLayout>
      </c:layout>
      <c:barChart>
        <c:barDir val="col"/>
        <c:grouping val="clustered"/>
        <c:varyColors val="0"/>
        <c:ser>
          <c:idx val="0"/>
          <c:order val="0"/>
          <c:spPr>
            <a:solidFill>
              <a:srgbClr val="009DE0"/>
            </a:solidFill>
          </c:spPr>
          <c:invertIfNegative val="0"/>
          <c:dLbls>
            <c:spPr>
              <a:noFill/>
              <a:ln>
                <a:noFill/>
              </a:ln>
              <a:effectLst/>
            </c:spPr>
            <c:txPr>
              <a:bodyPr wrap="square" lIns="38100" tIns="19050" rIns="38100" bIns="19050" anchor="ctr">
                <a:spAutoFit/>
              </a:bodyPr>
              <a:lstStyle/>
              <a:p>
                <a:pPr>
                  <a:defRPr sz="600" b="1"/>
                </a:pPr>
                <a:endParaRPr lang="da-DK"/>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multiLvlStrRef>
              <c:f>Resultater!$I$4:$AA$5</c:f>
              <c:multiLvlStrCache>
                <c:ptCount val="19"/>
                <c:lvl>
                  <c:pt idx="0">
                    <c:v>Mar.</c:v>
                  </c:pt>
                  <c:pt idx="1">
                    <c:v>Apr.</c:v>
                  </c:pt>
                  <c:pt idx="2">
                    <c:v>Maj</c:v>
                  </c:pt>
                  <c:pt idx="3">
                    <c:v>Jun.</c:v>
                  </c:pt>
                  <c:pt idx="4">
                    <c:v>Jul.</c:v>
                  </c:pt>
                  <c:pt idx="5">
                    <c:v>Aug.</c:v>
                  </c:pt>
                  <c:pt idx="6">
                    <c:v>Sep.</c:v>
                  </c:pt>
                  <c:pt idx="7">
                    <c:v>Okt.</c:v>
                  </c:pt>
                  <c:pt idx="8">
                    <c:v>Nov.</c:v>
                  </c:pt>
                  <c:pt idx="9">
                    <c:v>Dec.</c:v>
                  </c:pt>
                  <c:pt idx="10">
                    <c:v>Jan.</c:v>
                  </c:pt>
                  <c:pt idx="11">
                    <c:v>Feb.</c:v>
                  </c:pt>
                  <c:pt idx="12">
                    <c:v>Mar.</c:v>
                  </c:pt>
                  <c:pt idx="13">
                    <c:v>Apr.</c:v>
                  </c:pt>
                  <c:pt idx="14">
                    <c:v>Maj</c:v>
                  </c:pt>
                  <c:pt idx="15">
                    <c:v>Jun.</c:v>
                  </c:pt>
                  <c:pt idx="16">
                    <c:v>Jul.</c:v>
                  </c:pt>
                  <c:pt idx="17">
                    <c:v>Aug.</c:v>
                  </c:pt>
                  <c:pt idx="18">
                    <c:v>Sep.</c:v>
                  </c:pt>
                </c:lvl>
                <c:lvl>
                  <c:pt idx="0">
                    <c:v>2018</c:v>
                  </c:pt>
                  <c:pt idx="10">
                    <c:v>2019</c:v>
                  </c:pt>
                </c:lvl>
              </c:multiLvlStrCache>
            </c:multiLvlStrRef>
          </c:cat>
          <c:val>
            <c:numRef>
              <c:f>Resultater!$I$9:$AA$9</c:f>
              <c:numCache>
                <c:formatCode>#,##0</c:formatCode>
                <c:ptCount val="19"/>
                <c:pt idx="0">
                  <c:v>9660.1751098230452</c:v>
                </c:pt>
                <c:pt idx="1">
                  <c:v>9660.1751098230452</c:v>
                </c:pt>
                <c:pt idx="2">
                  <c:v>9660.1751098230452</c:v>
                </c:pt>
                <c:pt idx="3">
                  <c:v>31796.061707133249</c:v>
                </c:pt>
                <c:pt idx="4">
                  <c:v>31796.061707133249</c:v>
                </c:pt>
                <c:pt idx="5">
                  <c:v>31796.061707133249</c:v>
                </c:pt>
                <c:pt idx="6">
                  <c:v>17440.30454077787</c:v>
                </c:pt>
                <c:pt idx="7">
                  <c:v>17440.30454077787</c:v>
                </c:pt>
                <c:pt idx="8">
                  <c:v>24670.441577382539</c:v>
                </c:pt>
                <c:pt idx="9">
                  <c:v>24670.441577382539</c:v>
                </c:pt>
                <c:pt idx="10">
                  <c:v>52868.473464098191</c:v>
                </c:pt>
                <c:pt idx="11">
                  <c:v>52868.473464098191</c:v>
                </c:pt>
                <c:pt idx="12">
                  <c:v>52868.473464098191</c:v>
                </c:pt>
                <c:pt idx="13">
                  <c:v>51672.288190332045</c:v>
                </c:pt>
                <c:pt idx="14">
                  <c:v>51672.288190332045</c:v>
                </c:pt>
                <c:pt idx="15">
                  <c:v>51672.288190332045</c:v>
                </c:pt>
                <c:pt idx="16">
                  <c:v>27863.672327207027</c:v>
                </c:pt>
                <c:pt idx="17">
                  <c:v>27863.672327207027</c:v>
                </c:pt>
                <c:pt idx="18">
                  <c:v>27863.672327207027</c:v>
                </c:pt>
              </c:numCache>
            </c:numRef>
          </c:val>
          <c:extLst>
            <c:ext xmlns:c16="http://schemas.microsoft.com/office/drawing/2014/chart" uri="{C3380CC4-5D6E-409C-BE32-E72D297353CC}">
              <c16:uniqueId val="{00000000-5722-46A6-B855-96D9E922C7B3}"/>
            </c:ext>
          </c:extLst>
        </c:ser>
        <c:dLbls>
          <c:showLegendKey val="0"/>
          <c:showVal val="1"/>
          <c:showCatName val="0"/>
          <c:showSerName val="0"/>
          <c:showPercent val="0"/>
          <c:showBubbleSize val="0"/>
        </c:dLbls>
        <c:gapWidth val="150"/>
        <c:axId val="513392928"/>
        <c:axId val="513393320"/>
      </c:barChart>
      <c:catAx>
        <c:axId val="513392928"/>
        <c:scaling>
          <c:orientation val="minMax"/>
        </c:scaling>
        <c:delete val="0"/>
        <c:axPos val="b"/>
        <c:numFmt formatCode="General" sourceLinked="1"/>
        <c:majorTickMark val="out"/>
        <c:minorTickMark val="none"/>
        <c:tickLblPos val="nextTo"/>
        <c:spPr>
          <a:noFill/>
          <a:ln w="6350" cap="flat" cmpd="sng" algn="ctr">
            <a:solidFill>
              <a:srgbClr val="797766"/>
            </a:solidFill>
            <a:roun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Verdana" panose="020B0604030504040204" pitchFamily="34" charset="0"/>
                <a:ea typeface="Verdana" panose="020B0604030504040204" pitchFamily="34" charset="0"/>
                <a:cs typeface="Verdana" panose="020B0604030504040204" pitchFamily="34" charset="0"/>
              </a:defRPr>
            </a:pPr>
            <a:endParaRPr lang="da-DK"/>
          </a:p>
        </c:txPr>
        <c:crossAx val="513393320"/>
        <c:crosses val="autoZero"/>
        <c:auto val="1"/>
        <c:lblAlgn val="ctr"/>
        <c:lblOffset val="100"/>
        <c:noMultiLvlLbl val="0"/>
      </c:catAx>
      <c:valAx>
        <c:axId val="513393320"/>
        <c:scaling>
          <c:orientation val="minMax"/>
        </c:scaling>
        <c:delete val="1"/>
        <c:axPos val="l"/>
        <c:numFmt formatCode="#,##0" sourceLinked="1"/>
        <c:majorTickMark val="out"/>
        <c:minorTickMark val="none"/>
        <c:tickLblPos val="nextTo"/>
        <c:crossAx val="513392928"/>
        <c:crosses val="autoZero"/>
        <c:crossBetween val="between"/>
      </c:valAx>
      <c:spPr>
        <a:noFill/>
        <a:ln w="25400">
          <a:noFill/>
        </a:ln>
        <a:effectLst/>
      </c:spPr>
    </c:plotArea>
    <c:plotVisOnly val="1"/>
    <c:dispBlanksAs val="gap"/>
    <c:showDLblsOverMax val="0"/>
  </c:chart>
  <c:spPr>
    <a:noFill/>
    <a:ln w="6350" cap="flat" cmpd="sng" algn="ctr">
      <a:noFill/>
      <a:round/>
    </a:ln>
    <a:effectLst/>
  </c:spPr>
  <c:txPr>
    <a:bodyPr/>
    <a:lstStyle/>
    <a:p>
      <a:pPr>
        <a:defRPr>
          <a:latin typeface="Verdana" panose="020B0604030504040204" pitchFamily="34" charset="0"/>
          <a:ea typeface="Verdana" panose="020B0604030504040204" pitchFamily="34" charset="0"/>
          <a:cs typeface="Verdana" panose="020B0604030504040204" pitchFamily="34" charset="0"/>
        </a:defRPr>
      </a:pPr>
      <a:endParaRPr lang="da-DK"/>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2.9750633702553583E-2"/>
          <c:y val="3.0937350787690367E-2"/>
          <c:w val="0.94859439524360167"/>
          <c:h val="0.87623349579105136"/>
        </c:manualLayout>
      </c:layout>
      <c:barChart>
        <c:barDir val="col"/>
        <c:grouping val="clustered"/>
        <c:varyColors val="0"/>
        <c:ser>
          <c:idx val="0"/>
          <c:order val="0"/>
          <c:spPr>
            <a:solidFill>
              <a:srgbClr val="009DE0"/>
            </a:solidFill>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Resultater!$B$6:$B$8</c:f>
              <c:strCache>
                <c:ptCount val="3"/>
                <c:pt idx="0">
                  <c:v>Aktiviteter med familier</c:v>
                </c:pt>
                <c:pt idx="1">
                  <c:v>Aktiviteter uden familier</c:v>
                </c:pt>
                <c:pt idx="2">
                  <c:v>Øvrige udgifter</c:v>
                </c:pt>
              </c:strCache>
            </c:strRef>
          </c:cat>
          <c:val>
            <c:numRef>
              <c:f>Resultater!$H$6:$H$8</c:f>
              <c:numCache>
                <c:formatCode>0%</c:formatCode>
                <c:ptCount val="3"/>
                <c:pt idx="0">
                  <c:v>0.65284256533380303</c:v>
                </c:pt>
                <c:pt idx="1">
                  <c:v>0.15168000974963933</c:v>
                </c:pt>
                <c:pt idx="2">
                  <c:v>0.1954774249165577</c:v>
                </c:pt>
              </c:numCache>
            </c:numRef>
          </c:val>
          <c:extLst>
            <c:ext xmlns:c16="http://schemas.microsoft.com/office/drawing/2014/chart" uri="{C3380CC4-5D6E-409C-BE32-E72D297353CC}">
              <c16:uniqueId val="{00000000-5E16-4C58-BA2F-A0D423A56CFC}"/>
            </c:ext>
          </c:extLst>
        </c:ser>
        <c:dLbls>
          <c:dLblPos val="outEnd"/>
          <c:showLegendKey val="0"/>
          <c:showVal val="1"/>
          <c:showCatName val="0"/>
          <c:showSerName val="0"/>
          <c:showPercent val="0"/>
          <c:showBubbleSize val="0"/>
        </c:dLbls>
        <c:gapWidth val="219"/>
        <c:axId val="508749544"/>
        <c:axId val="338085296"/>
      </c:barChart>
      <c:catAx>
        <c:axId val="508749544"/>
        <c:scaling>
          <c:orientation val="minMax"/>
        </c:scaling>
        <c:delete val="0"/>
        <c:axPos val="b"/>
        <c:numFmt formatCode="General" sourceLinked="1"/>
        <c:majorTickMark val="none"/>
        <c:minorTickMark val="none"/>
        <c:tickLblPos val="low"/>
        <c:spPr>
          <a:noFill/>
          <a:ln w="9525" cap="flat" cmpd="sng" algn="ctr">
            <a:solidFill>
              <a:srgbClr val="000000"/>
            </a:solidFill>
            <a:round/>
          </a:ln>
          <a:effectLst/>
        </c:spPr>
        <c:txPr>
          <a:bodyPr rot="-60000000" spcFirstLastPara="1" vertOverflow="ellipsis" vert="horz" wrap="square" anchor="ctr" anchorCtr="1"/>
          <a:lstStyle/>
          <a:p>
            <a:pPr>
              <a:defRPr sz="700" b="0" i="0" u="none" strike="noStrike" kern="1200" baseline="0">
                <a:solidFill>
                  <a:sysClr val="windowText" lastClr="000000"/>
                </a:solidFill>
                <a:latin typeface="Verdana" panose="020B0604030504040204" pitchFamily="34" charset="0"/>
                <a:ea typeface="Verdana" panose="020B0604030504040204" pitchFamily="34" charset="0"/>
                <a:cs typeface="Verdana" panose="020B0604030504040204" pitchFamily="34" charset="0"/>
              </a:defRPr>
            </a:pPr>
            <a:endParaRPr lang="da-DK"/>
          </a:p>
        </c:txPr>
        <c:crossAx val="338085296"/>
        <c:crosses val="autoZero"/>
        <c:auto val="1"/>
        <c:lblAlgn val="ctr"/>
        <c:lblOffset val="100"/>
        <c:noMultiLvlLbl val="0"/>
      </c:catAx>
      <c:valAx>
        <c:axId val="338085296"/>
        <c:scaling>
          <c:orientation val="minMax"/>
        </c:scaling>
        <c:delete val="1"/>
        <c:axPos val="l"/>
        <c:numFmt formatCode="0%" sourceLinked="1"/>
        <c:majorTickMark val="none"/>
        <c:minorTickMark val="none"/>
        <c:tickLblPos val="nextTo"/>
        <c:crossAx val="508749544"/>
        <c:crosses val="autoZero"/>
        <c:crossBetween val="between"/>
      </c:valAx>
      <c:spPr>
        <a:noFill/>
        <a:ln>
          <a:noFill/>
        </a:ln>
        <a:effectLst/>
      </c:spPr>
    </c:plotArea>
    <c:plotVisOnly val="1"/>
    <c:dispBlanksAs val="gap"/>
    <c:showDLblsOverMax val="0"/>
  </c:chart>
  <c:spPr>
    <a:noFill/>
    <a:ln w="6350" cap="flat" cmpd="sng" algn="ctr">
      <a:noFill/>
      <a:round/>
    </a:ln>
    <a:effectLst/>
  </c:spPr>
  <c:txPr>
    <a:bodyPr/>
    <a:lstStyle/>
    <a:p>
      <a:pPr>
        <a:defRPr sz="800" b="1">
          <a:latin typeface="Verdana" panose="020B0604030504040204" pitchFamily="34" charset="0"/>
          <a:ea typeface="Verdana" panose="020B0604030504040204" pitchFamily="34" charset="0"/>
          <a:cs typeface="Verdana" panose="020B0604030504040204" pitchFamily="34" charset="0"/>
        </a:defRPr>
      </a:pPr>
      <a:endParaRPr lang="da-DK"/>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10</xdr:col>
      <xdr:colOff>688731</xdr:colOff>
      <xdr:row>39</xdr:row>
      <xdr:rowOff>95250</xdr:rowOff>
    </xdr:from>
    <xdr:to>
      <xdr:col>11</xdr:col>
      <xdr:colOff>1516673</xdr:colOff>
      <xdr:row>42</xdr:row>
      <xdr:rowOff>7325</xdr:rowOff>
    </xdr:to>
    <xdr:pic>
      <xdr:nvPicPr>
        <xdr:cNvPr id="2" name="Picture 1">
          <a:extLst>
            <a:ext uri="{FF2B5EF4-FFF2-40B4-BE49-F238E27FC236}">
              <a16:creationId xmlns:a16="http://schemas.microsoft.com/office/drawing/2014/main" id="{B85B6E9D-4E8A-481B-B62D-07BF2D4066E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46981" y="6419850"/>
          <a:ext cx="1599467" cy="3407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485775</xdr:colOff>
      <xdr:row>33</xdr:row>
      <xdr:rowOff>114300</xdr:rowOff>
    </xdr:from>
    <xdr:to>
      <xdr:col>10</xdr:col>
      <xdr:colOff>633634</xdr:colOff>
      <xdr:row>36</xdr:row>
      <xdr:rowOff>34793</xdr:rowOff>
    </xdr:to>
    <xdr:pic>
      <xdr:nvPicPr>
        <xdr:cNvPr id="3" name="Picture 2">
          <a:extLst>
            <a:ext uri="{FF2B5EF4-FFF2-40B4-BE49-F238E27FC236}">
              <a16:creationId xmlns:a16="http://schemas.microsoft.com/office/drawing/2014/main" id="{C0FEC916-66FB-48A7-9738-399FDBA55B6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724900" y="5676900"/>
          <a:ext cx="1690909" cy="34911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8</xdr:col>
      <xdr:colOff>571500</xdr:colOff>
      <xdr:row>21</xdr:row>
      <xdr:rowOff>96561</xdr:rowOff>
    </xdr:from>
    <xdr:to>
      <xdr:col>10</xdr:col>
      <xdr:colOff>752475</xdr:colOff>
      <xdr:row>24</xdr:row>
      <xdr:rowOff>82418</xdr:rowOff>
    </xdr:to>
    <xdr:pic>
      <xdr:nvPicPr>
        <xdr:cNvPr id="3" name="Picture 2">
          <a:extLst>
            <a:ext uri="{FF2B5EF4-FFF2-40B4-BE49-F238E27FC236}">
              <a16:creationId xmlns:a16="http://schemas.microsoft.com/office/drawing/2014/main" id="{6BFADA2D-0608-4F71-ACC0-FD47A7F12C6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496175" y="4068486"/>
          <a:ext cx="1666875" cy="414482"/>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7</xdr:col>
      <xdr:colOff>457200</xdr:colOff>
      <xdr:row>47</xdr:row>
      <xdr:rowOff>81589</xdr:rowOff>
    </xdr:from>
    <xdr:to>
      <xdr:col>10</xdr:col>
      <xdr:colOff>123825</xdr:colOff>
      <xdr:row>50</xdr:row>
      <xdr:rowOff>44318</xdr:rowOff>
    </xdr:to>
    <xdr:pic>
      <xdr:nvPicPr>
        <xdr:cNvPr id="3" name="Picture 2">
          <a:extLst>
            <a:ext uri="{FF2B5EF4-FFF2-40B4-BE49-F238E27FC236}">
              <a16:creationId xmlns:a16="http://schemas.microsoft.com/office/drawing/2014/main" id="{38205019-3465-4876-B658-2F08078C0A8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895975" y="7053889"/>
          <a:ext cx="1895475" cy="391354"/>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202405</xdr:colOff>
      <xdr:row>12</xdr:row>
      <xdr:rowOff>30957</xdr:rowOff>
    </xdr:from>
    <xdr:to>
      <xdr:col>11</xdr:col>
      <xdr:colOff>350920</xdr:colOff>
      <xdr:row>36</xdr:row>
      <xdr:rowOff>119063</xdr:rowOff>
    </xdr:to>
    <xdr:graphicFrame macro="">
      <xdr:nvGraphicFramePr>
        <xdr:cNvPr id="2" name="Chart 1" descr="&lt;?xml version=&quot;1.0&quot; encoding=&quot;utf-16&quot;?&gt;&#10;&lt;ChartInfo xmlns:xsi=&quot;http://www.w3.org/2001/XMLSchema-instance&quot; xmlns:xsd=&quot;http://www.w3.org/2001/XMLSchema&quot;&gt;&#10;  &lt;SubtitleFontSize&gt;5&lt;/SubtitleFontSize&gt;&#10;  &lt;FunctionHistory&gt;&#10;    &lt;Item&gt;&#10;      &lt;Key&gt;&#10;        &lt;int&gt;0&lt;/int&gt;&#10;      &lt;/Key&gt;&#10;      &lt;Value&gt;&#10;        &lt;Cmd case=&quot;chart_title_pos&quot; val=&quot;chart,left&quot; IsRe=&quot;1&quot; /&gt;&#10;      &lt;/Value&gt;&#10;    &lt;/Item&gt;&#10;    &lt;Item&gt;&#10;      &lt;Key&gt;&#10;        &lt;int&gt;1&lt;/int&gt;&#10;      &lt;/Key&gt;&#10;      &lt;Value&gt;&#10;        &lt;Cmd case=&quot;legend_pos&quot; val=&quot;right,plot,center&quot; IsRe=&quot;1&quot; /&gt;&#10;      &lt;/Value&gt;&#10;    &lt;/Item&gt;&#10;    &lt;Item&gt;&#10;      &lt;Key&gt;&#10;        &lt;int&gt;2&lt;/int&gt;&#10;      &lt;/Key&gt;&#10;      &lt;Value&gt;&#10;        &lt;Cmd case=&quot;axis_title_pos&quot; val=&quot;primary,x&quot; pos=&quot;right&quot; IsRe=&quot;1&quot; /&gt;&#10;      &lt;/Value&gt;&#10;    &lt;/Item&gt;&#10;    &lt;Item&gt;&#10;      &lt;Key&gt;&#10;        &lt;int&gt;99&lt;/int&gt;&#10;      &lt;/Key&gt;&#10;      &lt;Value&gt;&#10;        &lt;Cmd case=&quot;datalabels_pos&quot; val=&quot;outside&quot; IsRe=&quot;1&quot; /&gt;&#10;      &lt;/Value&gt;&#10;    &lt;/Item&gt;&#10;    &lt;Item&gt;&#10;      &lt;Key&gt;&#10;        &lt;int&gt;3&lt;/int&gt;&#10;      &lt;/Key&gt;&#10;      &lt;Value&gt;&#10;        &lt;Cmd case=&quot;axis_title_pos&quot; val=&quot;primary,y&quot; pos=&quot;right&quot; IsRe=&quot;1&quot; /&gt;&#10;      &lt;/Value&gt;&#10;    &lt;/Item&gt;&#10;    &lt;Item&gt;&#10;      &lt;Key&gt;&#10;        &lt;int&gt;-1&lt;/int&gt;&#10;      &lt;/Key&gt;&#10;      &lt;Value&gt;&#10;        &lt;Cmd case=&quot;copy_fill&quot; input=&quot;@templ&quot; hc-path=&quot;C:\Users\ngv\AppData\Local\OfficeExtensions\Content\CorporateCharts\Ramboll Secondary&quot; IsRe=&quot;1&quot; /&gt;&#10;      &lt;/Value&gt;&#10;    &lt;/Item&gt;&#10;  &lt;/FunctionHistory&gt;&#10;  &lt;TypeSet&gt;true&lt;/TypeSet&gt;&#10;  &lt;ChartType&gt;65&lt;/ChartType&gt;&#10;  &lt;UsedPath&gt;C:\Users\ngv\AppData\Local\OfficeExtensions\Content\CorporateCharts\Line Chart&lt;/UsedPath&gt;&#10;&lt;/ChartInfo&gt;">
          <a:extLst>
            <a:ext uri="{FF2B5EF4-FFF2-40B4-BE49-F238E27FC236}">
              <a16:creationId xmlns:a16="http://schemas.microsoft.com/office/drawing/2014/main" id="{71EFFC44-B67C-4F38-8D9F-C3B1AFC0EF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286689</xdr:colOff>
      <xdr:row>13</xdr:row>
      <xdr:rowOff>104775</xdr:rowOff>
    </xdr:from>
    <xdr:to>
      <xdr:col>21</xdr:col>
      <xdr:colOff>505820</xdr:colOff>
      <xdr:row>35</xdr:row>
      <xdr:rowOff>10027</xdr:rowOff>
    </xdr:to>
    <xdr:graphicFrame macro="">
      <xdr:nvGraphicFramePr>
        <xdr:cNvPr id="3" name="Chart 2" descr="&lt;?xml version=&quot;1.0&quot; encoding=&quot;utf-16&quot;?&gt;&#10;&lt;ChartInfo xmlns:xsi=&quot;http://www.w3.org/2001/XMLSchema-instance&quot; xmlns:xsd=&quot;http://www.w3.org/2001/XMLSchema&quot;&gt;&#10;  &lt;SubtitleFontSize&gt;5&lt;/SubtitleFontSize&gt;&#10;  &lt;FunctionHistory&gt;&#10;    &lt;Item&gt;&#10;      &lt;Key&gt;&#10;        &lt;int&gt;0&lt;/int&gt;&#10;      &lt;/Key&gt;&#10;      &lt;Value&gt;&#10;        &lt;Cmd case=&quot;chart_title_pos&quot; val=&quot;chart,left&quot; IsRe=&quot;1&quot; /&gt;&#10;      &lt;/Value&gt;&#10;    &lt;/Item&gt;&#10;    &lt;Item&gt;&#10;      &lt;Key&gt;&#10;        &lt;int&gt;1&lt;/int&gt;&#10;      &lt;/Key&gt;&#10;      &lt;Value&gt;&#10;        &lt;Cmd case=&quot;legend_pos&quot; val=&quot;right,chart,center&quot; IsRe=&quot;1&quot; /&gt;&#10;      &lt;/Value&gt;&#10;    &lt;/Item&gt;&#10;    &lt;Item&gt;&#10;      &lt;Key&gt;&#10;        &lt;int&gt;2&lt;/int&gt;&#10;      &lt;/Key&gt;&#10;      &lt;Value&gt;&#10;        &lt;Cmd case=&quot;axis_title_pos&quot; val=&quot;primary,x&quot; pos=&quot;right&quot; IsRe=&quot;1&quot; /&gt;&#10;      &lt;/Value&gt;&#10;    &lt;/Item&gt;&#10;    &lt;Item&gt;&#10;      &lt;Key&gt;&#10;        &lt;int&gt;3&lt;/int&gt;&#10;      &lt;/Key&gt;&#10;      &lt;Value&gt;&#10;        &lt;Cmd case=&quot;axis_title_pos&quot; val=&quot;primary,y&quot; pos=&quot;right&quot; IsRe=&quot;1&quot; /&gt;&#10;      &lt;/Value&gt;&#10;    &lt;/Item&gt;&#10;    &lt;Item&gt;&#10;      &lt;Key&gt;&#10;        &lt;int&gt;-1&lt;/int&gt;&#10;      &lt;/Key&gt;&#10;      &lt;Value&gt;&#10;        &lt;Cmd case=&quot;copy_fill&quot; input=&quot;@templ&quot; hc-path=&quot;C:\Users\ngv\AppData\Local\OfficeExtensions\Content\CorporateCharts\Ramboll Secondary&quot; IsRe=&quot;1&quot; /&gt;&#10;      &lt;/Value&gt;&#10;    &lt;/Item&gt;&#10;  &lt;/FunctionHistory&gt;&#10;  &lt;TypeSet&gt;true&lt;/TypeSet&gt;&#10;  &lt;ChartType&gt;51&lt;/ChartType&gt;&#10;  &lt;UsedPath&gt;C:\Users\ngv\AppData\Local\OfficeExtensions\Content\CorporateCharts\Column Chart&lt;/UsedPath&gt;&#10;&lt;/ChartInfo&gt;">
          <a:extLst>
            <a:ext uri="{FF2B5EF4-FFF2-40B4-BE49-F238E27FC236}">
              <a16:creationId xmlns:a16="http://schemas.microsoft.com/office/drawing/2014/main" id="{4B077D1A-D995-41B9-9295-BADC3E68C20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19</xdr:col>
      <xdr:colOff>505464</xdr:colOff>
      <xdr:row>61</xdr:row>
      <xdr:rowOff>40105</xdr:rowOff>
    </xdr:from>
    <xdr:to>
      <xdr:col>22</xdr:col>
      <xdr:colOff>340896</xdr:colOff>
      <xdr:row>64</xdr:row>
      <xdr:rowOff>44585</xdr:rowOff>
    </xdr:to>
    <xdr:pic>
      <xdr:nvPicPr>
        <xdr:cNvPr id="7" name="Picture 6">
          <a:extLst>
            <a:ext uri="{FF2B5EF4-FFF2-40B4-BE49-F238E27FC236}">
              <a16:creationId xmlns:a16="http://schemas.microsoft.com/office/drawing/2014/main" id="{CA1B2A48-FC96-4BC0-B8E4-9F8BFD6821F3}"/>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6306938" y="9033710"/>
          <a:ext cx="2061274" cy="425586"/>
        </a:xfrm>
        <a:prstGeom prst="rect">
          <a:avLst/>
        </a:prstGeom>
      </xdr:spPr>
    </xdr:pic>
    <xdr:clientData/>
  </xdr:twoCellAnchor>
</xdr:wsDr>
</file>

<file path=xl/theme/theme1.xml><?xml version="1.0" encoding="utf-8"?>
<a:theme xmlns:a="http://schemas.openxmlformats.org/drawingml/2006/main" name="Ramboll">
  <a:themeElements>
    <a:clrScheme name="Ramboll">
      <a:dk1>
        <a:sysClr val="windowText" lastClr="000000"/>
      </a:dk1>
      <a:lt1>
        <a:sysClr val="window" lastClr="FFFFFF"/>
      </a:lt1>
      <a:dk2>
        <a:srgbClr val="009DE0"/>
      </a:dk2>
      <a:lt2>
        <a:srgbClr val="797766"/>
      </a:lt2>
      <a:accent1>
        <a:srgbClr val="A7D3F5"/>
      </a:accent1>
      <a:accent2>
        <a:srgbClr val="5CA551"/>
      </a:accent2>
      <a:accent3>
        <a:srgbClr val="A1BF36"/>
      </a:accent3>
      <a:accent4>
        <a:srgbClr val="C40079"/>
      </a:accent4>
      <a:accent5>
        <a:srgbClr val="C63418"/>
      </a:accent5>
      <a:accent6>
        <a:srgbClr val="D0CFC5"/>
      </a:accent6>
      <a:hlink>
        <a:srgbClr val="0000FF"/>
      </a:hlink>
      <a:folHlink>
        <a:srgbClr val="800080"/>
      </a:folHlink>
    </a:clrScheme>
    <a:fontScheme name="Ramboll">
      <a:majorFont>
        <a:latin typeface="Verdana"/>
        <a:ea typeface=""/>
        <a:cs typeface=""/>
      </a:majorFont>
      <a:minorFont>
        <a:latin typeface="Verdana"/>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4"/>
  <sheetViews>
    <sheetView showGridLines="0" zoomScale="85" zoomScaleNormal="85" workbookViewId="0">
      <selection activeCell="B28" sqref="B28"/>
    </sheetView>
  </sheetViews>
  <sheetFormatPr defaultColWidth="0" defaultRowHeight="11.25" customHeight="1" zeroHeight="1" x14ac:dyDescent="0.2"/>
  <cols>
    <col min="1" max="1" width="12.3984375" style="106" customWidth="1"/>
    <col min="2" max="2" width="15.69921875" style="106" customWidth="1"/>
    <col min="3" max="3" width="20.59765625" style="106" customWidth="1"/>
    <col min="4" max="4" width="10.19921875" style="106" bestFit="1" customWidth="1"/>
    <col min="5" max="6" width="9.09765625" style="106" customWidth="1"/>
    <col min="7" max="10" width="9.69921875" style="106" customWidth="1"/>
    <col min="11" max="11" width="10.09765625" style="106" customWidth="1"/>
    <col min="12" max="12" width="26.09765625" style="106" customWidth="1"/>
    <col min="13" max="13" width="0" style="108" hidden="1" customWidth="1"/>
    <col min="14" max="16384" width="9.69921875" style="108" hidden="1"/>
  </cols>
  <sheetData>
    <row r="1" spans="1:13" ht="19.5" customHeight="1" x14ac:dyDescent="0.3">
      <c r="B1" s="107"/>
    </row>
    <row r="2" spans="1:13" ht="23.25" customHeight="1" x14ac:dyDescent="0.2">
      <c r="B2" s="109"/>
      <c r="I2" s="110"/>
      <c r="J2" s="110"/>
      <c r="K2" s="110"/>
      <c r="M2" s="111"/>
    </row>
    <row r="3" spans="1:13" ht="11.4" x14ac:dyDescent="0.2"/>
    <row r="4" spans="1:13" s="114" customFormat="1" ht="11.4" x14ac:dyDescent="0.2">
      <c r="A4" s="112"/>
      <c r="B4" s="113"/>
      <c r="C4" s="112"/>
      <c r="D4" s="112"/>
      <c r="E4" s="112"/>
      <c r="F4" s="112"/>
      <c r="G4" s="112"/>
      <c r="H4" s="112"/>
      <c r="I4" s="112"/>
      <c r="J4" s="112"/>
      <c r="K4" s="112"/>
      <c r="L4" s="112"/>
    </row>
    <row r="5" spans="1:13" s="114" customFormat="1" ht="11.4" x14ac:dyDescent="0.2">
      <c r="A5" s="112"/>
      <c r="B5" s="115"/>
      <c r="C5" s="116"/>
      <c r="D5" s="117"/>
      <c r="E5" s="115"/>
      <c r="F5" s="115"/>
      <c r="G5" s="115"/>
      <c r="H5" s="115"/>
      <c r="I5" s="115"/>
      <c r="J5" s="115"/>
      <c r="K5" s="115"/>
      <c r="L5" s="112"/>
    </row>
    <row r="6" spans="1:13" s="114" customFormat="1" ht="11.4" x14ac:dyDescent="0.2">
      <c r="A6" s="112"/>
      <c r="B6" s="116"/>
      <c r="C6" s="116"/>
      <c r="D6" s="117"/>
      <c r="E6" s="115"/>
      <c r="F6" s="115"/>
      <c r="G6" s="115"/>
      <c r="H6" s="115"/>
      <c r="I6" s="115"/>
      <c r="J6" s="115"/>
      <c r="K6" s="115"/>
      <c r="L6" s="112"/>
    </row>
    <row r="7" spans="1:13" s="114" customFormat="1" ht="11.4" x14ac:dyDescent="0.2">
      <c r="A7" s="112"/>
      <c r="B7" s="153" t="s">
        <v>99</v>
      </c>
      <c r="C7" s="153"/>
      <c r="D7" s="153"/>
      <c r="E7" s="153"/>
      <c r="F7" s="153"/>
      <c r="G7" s="153"/>
      <c r="H7" s="153"/>
      <c r="I7" s="153"/>
      <c r="J7" s="153"/>
      <c r="K7" s="153"/>
      <c r="L7" s="112"/>
    </row>
    <row r="8" spans="1:13" s="114" customFormat="1" ht="11.4" x14ac:dyDescent="0.2">
      <c r="A8" s="112"/>
      <c r="B8" s="153"/>
      <c r="C8" s="153"/>
      <c r="D8" s="153"/>
      <c r="E8" s="153"/>
      <c r="F8" s="153"/>
      <c r="G8" s="153"/>
      <c r="H8" s="153"/>
      <c r="I8" s="153"/>
      <c r="J8" s="153"/>
      <c r="K8" s="153"/>
      <c r="L8" s="112"/>
    </row>
    <row r="9" spans="1:13" s="114" customFormat="1" ht="11.4" x14ac:dyDescent="0.2">
      <c r="A9" s="112"/>
      <c r="B9" s="153"/>
      <c r="C9" s="153"/>
      <c r="D9" s="153"/>
      <c r="E9" s="153"/>
      <c r="F9" s="153"/>
      <c r="G9" s="153"/>
      <c r="H9" s="153"/>
      <c r="I9" s="153"/>
      <c r="J9" s="153"/>
      <c r="K9" s="153"/>
      <c r="L9" s="112"/>
    </row>
    <row r="10" spans="1:13" s="114" customFormat="1" ht="11.4" x14ac:dyDescent="0.2">
      <c r="A10" s="112"/>
      <c r="B10" s="153"/>
      <c r="C10" s="153"/>
      <c r="D10" s="153"/>
      <c r="E10" s="153"/>
      <c r="F10" s="153"/>
      <c r="G10" s="153"/>
      <c r="H10" s="153"/>
      <c r="I10" s="153"/>
      <c r="J10" s="153"/>
      <c r="K10" s="153"/>
      <c r="L10" s="112"/>
    </row>
    <row r="11" spans="1:13" s="114" customFormat="1" ht="11.4" x14ac:dyDescent="0.2">
      <c r="A11" s="112"/>
      <c r="B11" s="153"/>
      <c r="C11" s="153"/>
      <c r="D11" s="153"/>
      <c r="E11" s="153"/>
      <c r="F11" s="153"/>
      <c r="G11" s="153"/>
      <c r="H11" s="153"/>
      <c r="I11" s="153"/>
      <c r="J11" s="153"/>
      <c r="K11" s="153"/>
      <c r="L11" s="112"/>
    </row>
    <row r="12" spans="1:13" s="114" customFormat="1" ht="11.4" x14ac:dyDescent="0.2">
      <c r="A12" s="112"/>
      <c r="B12" s="153"/>
      <c r="C12" s="153"/>
      <c r="D12" s="153"/>
      <c r="E12" s="153"/>
      <c r="F12" s="153"/>
      <c r="G12" s="153"/>
      <c r="H12" s="153"/>
      <c r="I12" s="153"/>
      <c r="J12" s="153"/>
      <c r="K12" s="153"/>
      <c r="L12" s="112"/>
    </row>
    <row r="13" spans="1:13" s="114" customFormat="1" ht="51.75" customHeight="1" x14ac:dyDescent="0.2">
      <c r="A13" s="112"/>
      <c r="B13" s="153"/>
      <c r="C13" s="153"/>
      <c r="D13" s="153"/>
      <c r="E13" s="153"/>
      <c r="F13" s="153"/>
      <c r="G13" s="153"/>
      <c r="H13" s="153"/>
      <c r="I13" s="153"/>
      <c r="J13" s="153"/>
      <c r="K13" s="153"/>
      <c r="L13" s="112"/>
    </row>
    <row r="14" spans="1:13" s="114" customFormat="1" ht="11.4" x14ac:dyDescent="0.2">
      <c r="A14" s="112"/>
      <c r="B14" s="118"/>
      <c r="C14" s="118"/>
      <c r="D14" s="119"/>
      <c r="E14" s="106"/>
      <c r="F14" s="106"/>
      <c r="G14" s="106"/>
      <c r="H14" s="106"/>
      <c r="I14" s="106"/>
      <c r="J14" s="106"/>
      <c r="K14" s="106"/>
      <c r="L14" s="112"/>
    </row>
    <row r="15" spans="1:13" s="114" customFormat="1" ht="11.4" x14ac:dyDescent="0.2">
      <c r="A15" s="112"/>
      <c r="B15" s="120"/>
      <c r="C15" s="118"/>
      <c r="D15" s="119"/>
      <c r="E15" s="106"/>
      <c r="F15" s="106"/>
      <c r="G15" s="106"/>
      <c r="H15" s="106"/>
      <c r="I15" s="106"/>
      <c r="J15" s="106"/>
      <c r="K15" s="106"/>
      <c r="L15" s="112"/>
    </row>
    <row r="16" spans="1:13" s="114" customFormat="1" ht="11.4" x14ac:dyDescent="0.2">
      <c r="A16" s="112"/>
      <c r="B16" s="121"/>
      <c r="C16" s="118"/>
      <c r="D16" s="119"/>
      <c r="E16" s="106"/>
      <c r="F16" s="106"/>
      <c r="G16" s="106"/>
      <c r="H16" s="106"/>
      <c r="I16" s="106"/>
      <c r="J16" s="106"/>
      <c r="K16" s="106"/>
      <c r="L16" s="112"/>
    </row>
    <row r="17" spans="1:12" s="114" customFormat="1" ht="11.4" x14ac:dyDescent="0.2">
      <c r="A17" s="112"/>
      <c r="B17" s="121"/>
      <c r="C17" s="118"/>
      <c r="D17" s="119"/>
      <c r="E17" s="106"/>
      <c r="F17" s="106"/>
      <c r="G17" s="106"/>
      <c r="H17" s="106"/>
      <c r="I17" s="106"/>
      <c r="J17" s="106"/>
      <c r="K17" s="106"/>
      <c r="L17" s="112"/>
    </row>
    <row r="18" spans="1:12" s="114" customFormat="1" ht="11.4" x14ac:dyDescent="0.2">
      <c r="A18" s="112"/>
      <c r="B18" s="121"/>
      <c r="C18" s="118"/>
      <c r="D18" s="119"/>
      <c r="E18" s="106"/>
      <c r="F18" s="106"/>
      <c r="G18" s="106"/>
      <c r="H18" s="106"/>
      <c r="I18" s="106"/>
      <c r="J18" s="106"/>
      <c r="K18" s="106"/>
      <c r="L18" s="112"/>
    </row>
    <row r="19" spans="1:12" s="114" customFormat="1" ht="11.4" x14ac:dyDescent="0.2">
      <c r="A19" s="112"/>
      <c r="B19" s="118"/>
      <c r="C19" s="118"/>
      <c r="D19" s="119"/>
      <c r="E19" s="106"/>
      <c r="F19" s="106"/>
      <c r="G19" s="106"/>
      <c r="H19" s="106"/>
      <c r="I19" s="106"/>
      <c r="J19" s="106"/>
      <c r="K19" s="106"/>
      <c r="L19" s="112"/>
    </row>
    <row r="20" spans="1:12" s="114" customFormat="1" ht="11.4" x14ac:dyDescent="0.2">
      <c r="A20" s="112"/>
      <c r="B20" s="122"/>
      <c r="C20" s="118"/>
      <c r="D20" s="117"/>
      <c r="E20" s="106"/>
      <c r="F20" s="106"/>
      <c r="G20" s="106"/>
      <c r="H20" s="106"/>
      <c r="I20" s="106"/>
      <c r="J20" s="106"/>
      <c r="K20" s="106"/>
      <c r="L20" s="112"/>
    </row>
    <row r="21" spans="1:12" ht="11.4" x14ac:dyDescent="0.2"/>
    <row r="22" spans="1:12" s="114" customFormat="1" ht="11.4" x14ac:dyDescent="0.2">
      <c r="A22" s="112"/>
      <c r="B22" s="113"/>
      <c r="C22" s="112"/>
      <c r="D22" s="112"/>
      <c r="E22" s="112"/>
      <c r="F22" s="112"/>
      <c r="G22" s="112"/>
      <c r="H22" s="112"/>
      <c r="I22" s="112"/>
      <c r="J22" s="112"/>
      <c r="K22" s="112"/>
      <c r="L22" s="112"/>
    </row>
    <row r="23" spans="1:12" s="114" customFormat="1" ht="9.75" customHeight="1" x14ac:dyDescent="0.2">
      <c r="A23" s="112"/>
      <c r="B23" s="123"/>
      <c r="C23" s="115"/>
      <c r="D23" s="115"/>
      <c r="E23" s="115"/>
      <c r="F23" s="115"/>
      <c r="G23" s="115"/>
      <c r="H23" s="115"/>
      <c r="I23" s="115"/>
      <c r="J23" s="115"/>
      <c r="K23" s="115"/>
      <c r="L23" s="112"/>
    </row>
    <row r="24" spans="1:12" s="114" customFormat="1" ht="11.4" x14ac:dyDescent="0.2">
      <c r="A24" s="112"/>
      <c r="B24" s="124"/>
      <c r="C24" s="116"/>
      <c r="D24" s="125"/>
      <c r="E24" s="115"/>
      <c r="F24" s="115"/>
      <c r="G24" s="115"/>
      <c r="H24" s="115"/>
      <c r="I24" s="115"/>
      <c r="J24" s="115"/>
      <c r="K24" s="115"/>
      <c r="L24" s="112"/>
    </row>
    <row r="25" spans="1:12" s="114" customFormat="1" ht="11.4" x14ac:dyDescent="0.2">
      <c r="A25" s="112"/>
      <c r="B25" s="124"/>
      <c r="C25" s="118"/>
      <c r="D25" s="125"/>
      <c r="E25" s="115"/>
      <c r="F25" s="122"/>
      <c r="G25" s="115"/>
      <c r="H25" s="115"/>
      <c r="I25" s="115"/>
      <c r="J25" s="115"/>
      <c r="K25" s="115"/>
      <c r="L25" s="112"/>
    </row>
    <row r="26" spans="1:12" s="114" customFormat="1" ht="11.4" x14ac:dyDescent="0.2">
      <c r="A26" s="112"/>
      <c r="B26" s="124"/>
      <c r="C26" s="115"/>
      <c r="D26" s="125"/>
      <c r="E26" s="115"/>
      <c r="F26" s="115"/>
      <c r="G26" s="115"/>
      <c r="H26" s="115"/>
      <c r="I26" s="115"/>
      <c r="J26" s="115"/>
      <c r="K26" s="115"/>
      <c r="L26" s="112"/>
    </row>
    <row r="27" spans="1:12" s="114" customFormat="1" ht="11.4" x14ac:dyDescent="0.2">
      <c r="A27" s="112"/>
      <c r="B27" s="126"/>
      <c r="C27" s="115"/>
      <c r="D27" s="125"/>
      <c r="E27" s="115"/>
      <c r="F27" s="115"/>
      <c r="G27" s="115"/>
      <c r="H27" s="115"/>
      <c r="I27" s="115"/>
      <c r="J27" s="115"/>
      <c r="K27" s="115"/>
      <c r="L27" s="112"/>
    </row>
    <row r="28" spans="1:12" s="114" customFormat="1" ht="11.4" x14ac:dyDescent="0.2">
      <c r="A28" s="112"/>
      <c r="B28" s="124"/>
      <c r="C28" s="116"/>
      <c r="D28" s="125"/>
      <c r="E28" s="115"/>
      <c r="F28" s="115"/>
      <c r="G28" s="115"/>
      <c r="H28" s="115"/>
      <c r="I28" s="115"/>
      <c r="J28" s="115"/>
      <c r="K28" s="115"/>
      <c r="L28" s="112"/>
    </row>
    <row r="29" spans="1:12" s="114" customFormat="1" ht="11.4" x14ac:dyDescent="0.2">
      <c r="A29" s="112"/>
      <c r="B29" s="124"/>
      <c r="C29" s="118"/>
      <c r="D29" s="125"/>
      <c r="E29" s="115"/>
      <c r="F29" s="122"/>
      <c r="G29" s="115"/>
      <c r="H29" s="115"/>
      <c r="I29" s="115"/>
      <c r="J29" s="115"/>
      <c r="K29" s="115"/>
      <c r="L29" s="112"/>
    </row>
    <row r="30" spans="1:12" s="114" customFormat="1" ht="11.4" x14ac:dyDescent="0.2">
      <c r="A30" s="112"/>
      <c r="B30" s="124"/>
      <c r="C30" s="115"/>
      <c r="D30" s="125"/>
      <c r="E30" s="115"/>
      <c r="F30" s="115"/>
      <c r="G30" s="115"/>
      <c r="H30" s="115"/>
      <c r="I30" s="115"/>
      <c r="J30" s="115"/>
      <c r="K30" s="115"/>
      <c r="L30" s="112"/>
    </row>
    <row r="31" spans="1:12" s="114" customFormat="1" ht="11.4" x14ac:dyDescent="0.2">
      <c r="A31" s="112"/>
      <c r="B31" s="126"/>
      <c r="C31" s="115"/>
      <c r="D31" s="125"/>
      <c r="E31" s="115"/>
      <c r="F31" s="115"/>
      <c r="G31" s="115"/>
      <c r="H31" s="115"/>
      <c r="I31" s="115"/>
      <c r="J31" s="115"/>
      <c r="K31" s="115"/>
      <c r="L31" s="112"/>
    </row>
    <row r="32" spans="1:12" s="114" customFormat="1" ht="11.4" x14ac:dyDescent="0.2">
      <c r="A32" s="112"/>
      <c r="B32" s="124"/>
      <c r="C32" s="116"/>
      <c r="D32" s="125"/>
      <c r="E32" s="115"/>
      <c r="F32" s="115"/>
      <c r="G32" s="115"/>
      <c r="H32" s="115"/>
      <c r="I32" s="115"/>
      <c r="J32" s="115"/>
      <c r="K32" s="115"/>
      <c r="L32" s="112"/>
    </row>
    <row r="33" spans="1:12" s="114" customFormat="1" ht="11.4" x14ac:dyDescent="0.2">
      <c r="A33" s="112"/>
      <c r="B33" s="127" t="s">
        <v>96</v>
      </c>
      <c r="C33" s="118"/>
      <c r="D33" s="125"/>
      <c r="E33" s="115"/>
      <c r="F33" s="122"/>
      <c r="G33" s="115"/>
      <c r="H33" s="115"/>
      <c r="I33" s="115"/>
      <c r="J33" s="115"/>
      <c r="K33" s="115"/>
      <c r="L33" s="112"/>
    </row>
    <row r="34" spans="1:12" s="114" customFormat="1" ht="11.4" x14ac:dyDescent="0.2">
      <c r="A34" s="112"/>
      <c r="B34" s="112" t="s">
        <v>97</v>
      </c>
      <c r="C34" s="115"/>
      <c r="D34" s="125"/>
      <c r="E34" s="115"/>
      <c r="F34" s="115"/>
      <c r="G34" s="115"/>
      <c r="H34" s="115"/>
      <c r="I34" s="115"/>
      <c r="J34" s="115"/>
      <c r="K34" s="115"/>
      <c r="L34" s="112"/>
    </row>
    <row r="35" spans="1:12" s="114" customFormat="1" ht="11.4" x14ac:dyDescent="0.2">
      <c r="A35" s="112"/>
      <c r="B35" s="127" t="s">
        <v>98</v>
      </c>
      <c r="C35" s="115"/>
      <c r="D35" s="125"/>
      <c r="E35" s="115"/>
      <c r="F35" s="115"/>
      <c r="G35" s="115"/>
      <c r="H35" s="115"/>
      <c r="I35" s="115"/>
      <c r="J35" s="115"/>
      <c r="K35" s="115"/>
      <c r="L35" s="112"/>
    </row>
    <row r="36" spans="1:12" s="114" customFormat="1" ht="11.4" x14ac:dyDescent="0.2">
      <c r="A36" s="112"/>
      <c r="B36" s="124"/>
      <c r="C36" s="116"/>
      <c r="D36" s="125"/>
      <c r="E36" s="115"/>
      <c r="F36" s="115"/>
      <c r="G36" s="115"/>
      <c r="H36" s="115"/>
      <c r="I36" s="115"/>
      <c r="J36" s="115"/>
      <c r="K36" s="115"/>
      <c r="L36" s="128"/>
    </row>
    <row r="37" spans="1:12" s="114" customFormat="1" ht="11.4" x14ac:dyDescent="0.2">
      <c r="A37" s="112"/>
      <c r="B37" s="124"/>
      <c r="C37" s="118"/>
      <c r="D37" s="125"/>
      <c r="E37" s="115"/>
      <c r="F37" s="122"/>
      <c r="G37" s="115"/>
      <c r="H37" s="115"/>
      <c r="I37" s="115"/>
      <c r="J37" s="115"/>
      <c r="K37" s="115"/>
      <c r="L37" s="112"/>
    </row>
    <row r="38" spans="1:12" s="114" customFormat="1" ht="11.4" x14ac:dyDescent="0.2">
      <c r="A38" s="112"/>
      <c r="B38" s="124"/>
      <c r="C38" s="115"/>
      <c r="D38" s="125"/>
      <c r="E38" s="115"/>
      <c r="F38" s="115"/>
      <c r="G38" s="115"/>
      <c r="H38" s="115"/>
      <c r="I38" s="115"/>
      <c r="J38" s="115"/>
      <c r="K38" s="115"/>
      <c r="L38" s="112"/>
    </row>
    <row r="39" spans="1:12" s="114" customFormat="1" ht="11.4" x14ac:dyDescent="0.2">
      <c r="A39" s="112"/>
      <c r="B39" s="126"/>
      <c r="C39" s="115"/>
      <c r="D39" s="125"/>
      <c r="E39" s="115"/>
      <c r="F39" s="115"/>
      <c r="G39" s="115"/>
      <c r="H39" s="115"/>
      <c r="I39" s="115"/>
      <c r="J39" s="115"/>
      <c r="K39" s="115"/>
      <c r="L39" s="112"/>
    </row>
    <row r="40" spans="1:12" s="114" customFormat="1" ht="11.4" x14ac:dyDescent="0.2">
      <c r="A40" s="112"/>
      <c r="B40" s="124"/>
      <c r="C40" s="116"/>
      <c r="D40" s="125"/>
      <c r="E40" s="115"/>
      <c r="F40" s="115"/>
      <c r="G40" s="115"/>
      <c r="H40" s="115"/>
      <c r="I40" s="115"/>
      <c r="J40" s="115"/>
      <c r="K40" s="115"/>
      <c r="L40" s="112"/>
    </row>
    <row r="41" spans="1:12" s="114" customFormat="1" ht="11.4" x14ac:dyDescent="0.2">
      <c r="A41" s="112"/>
      <c r="B41" s="124"/>
      <c r="C41" s="118"/>
      <c r="D41" s="125"/>
      <c r="E41" s="115"/>
      <c r="F41" s="122"/>
      <c r="G41" s="115"/>
      <c r="H41" s="115"/>
      <c r="I41" s="115"/>
      <c r="J41" s="115"/>
      <c r="K41" s="115"/>
      <c r="L41" s="112"/>
    </row>
    <row r="42" spans="1:12" s="114" customFormat="1" ht="11.4" x14ac:dyDescent="0.2">
      <c r="A42" s="112"/>
      <c r="B42" s="124"/>
      <c r="C42" s="115"/>
      <c r="D42" s="125"/>
      <c r="E42" s="115"/>
      <c r="F42" s="115"/>
      <c r="G42" s="115"/>
      <c r="H42" s="115"/>
      <c r="I42" s="115"/>
      <c r="J42" s="115"/>
      <c r="K42" s="115"/>
      <c r="L42" s="112"/>
    </row>
    <row r="43" spans="1:12" s="114" customFormat="1" ht="11.4" x14ac:dyDescent="0.2">
      <c r="A43" s="112"/>
      <c r="B43" s="123"/>
      <c r="C43" s="115"/>
      <c r="D43" s="125"/>
      <c r="E43" s="115"/>
      <c r="F43" s="115"/>
      <c r="G43" s="115"/>
      <c r="H43" s="115"/>
      <c r="I43" s="115"/>
      <c r="J43" s="115"/>
      <c r="K43" s="115"/>
      <c r="L43" s="112"/>
    </row>
    <row r="44" spans="1:12" ht="11.4" x14ac:dyDescent="0.2">
      <c r="B44" s="124"/>
      <c r="C44" s="116"/>
      <c r="D44" s="125"/>
      <c r="E44" s="115"/>
      <c r="F44" s="115"/>
      <c r="G44" s="115"/>
      <c r="H44" s="115"/>
      <c r="I44" s="115"/>
      <c r="J44" s="115"/>
      <c r="K44" s="115"/>
    </row>
    <row r="45" spans="1:12" ht="11.4" x14ac:dyDescent="0.2">
      <c r="B45" s="124"/>
      <c r="C45" s="118"/>
      <c r="D45" s="125"/>
      <c r="F45" s="122"/>
    </row>
    <row r="46" spans="1:12" ht="11.4" hidden="1" x14ac:dyDescent="0.2">
      <c r="B46" s="124"/>
      <c r="C46" s="115"/>
      <c r="D46" s="125"/>
      <c r="E46" s="128"/>
      <c r="F46" s="128"/>
    </row>
    <row r="47" spans="1:12" ht="11.4" hidden="1" x14ac:dyDescent="0.2">
      <c r="B47" s="122"/>
      <c r="C47" s="118"/>
      <c r="D47" s="129"/>
      <c r="E47" s="128"/>
      <c r="F47" s="128"/>
    </row>
    <row r="48" spans="1:12" ht="11.4" hidden="1" x14ac:dyDescent="0.2">
      <c r="B48" s="116"/>
      <c r="C48" s="118"/>
    </row>
    <row r="49" spans="2:3" ht="11.4" hidden="1" x14ac:dyDescent="0.2"/>
    <row r="50" spans="2:3" ht="11.4" hidden="1" x14ac:dyDescent="0.2">
      <c r="B50" s="130"/>
      <c r="C50" s="131"/>
    </row>
    <row r="51" spans="2:3" ht="11.4" hidden="1" x14ac:dyDescent="0.2">
      <c r="B51" s="128"/>
    </row>
    <row r="52" spans="2:3" ht="11.4" hidden="1" x14ac:dyDescent="0.2">
      <c r="B52" s="128"/>
    </row>
    <row r="53" spans="2:3" ht="11.4" hidden="1" x14ac:dyDescent="0.2"/>
    <row r="54" spans="2:3" ht="11.4" hidden="1" x14ac:dyDescent="0.2"/>
    <row r="55" spans="2:3" ht="11.4" hidden="1" x14ac:dyDescent="0.2"/>
    <row r="56" spans="2:3" ht="11.4" hidden="1" x14ac:dyDescent="0.2"/>
    <row r="57" spans="2:3" ht="11.4" hidden="1" x14ac:dyDescent="0.2"/>
    <row r="58" spans="2:3" ht="11.4" hidden="1" x14ac:dyDescent="0.2"/>
    <row r="59" spans="2:3" ht="11.4" hidden="1" x14ac:dyDescent="0.2"/>
    <row r="60" spans="2:3" ht="11.4" hidden="1" x14ac:dyDescent="0.2"/>
    <row r="61" spans="2:3" ht="11.4" hidden="1" x14ac:dyDescent="0.2"/>
    <row r="62" spans="2:3" ht="11.4" hidden="1" x14ac:dyDescent="0.2"/>
    <row r="63" spans="2:3" ht="11.4" hidden="1" x14ac:dyDescent="0.2"/>
    <row r="64" spans="2:3" ht="11.4" hidden="1" x14ac:dyDescent="0.2"/>
  </sheetData>
  <mergeCells count="1">
    <mergeCell ref="B7:K13"/>
  </mergeCells>
  <pageMargins left="0.7" right="0.7" top="0.75" bottom="0.75" header="0.3" footer="0.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3"/>
  <sheetViews>
    <sheetView showGridLines="0" tabSelected="1" workbookViewId="0">
      <selection activeCell="B5" sqref="B5:K8"/>
    </sheetView>
  </sheetViews>
  <sheetFormatPr defaultColWidth="0" defaultRowHeight="11.4" zeroHeight="1" x14ac:dyDescent="0.2"/>
  <cols>
    <col min="1" max="1" width="2.19921875" style="1" customWidth="1"/>
    <col min="2" max="2" width="48.8984375" style="4" customWidth="1"/>
    <col min="3" max="3" width="6.69921875" style="4" customWidth="1"/>
    <col min="4" max="4" width="10.19921875" style="4" bestFit="1" customWidth="1"/>
    <col min="5" max="5" width="9.09765625" style="4" customWidth="1"/>
    <col min="6" max="6" width="10.59765625" style="4" customWidth="1"/>
    <col min="7" max="7" width="10.09765625" style="4" bestFit="1" customWidth="1"/>
    <col min="8" max="11" width="10.09765625" style="4" customWidth="1"/>
    <col min="12" max="12" width="9.69921875" style="4" customWidth="1"/>
    <col min="13" max="17" width="0" style="4" hidden="1" customWidth="1"/>
    <col min="18" max="16384" width="9.69921875" style="4" hidden="1"/>
  </cols>
  <sheetData>
    <row r="1" spans="1:17" ht="19.5" customHeight="1" x14ac:dyDescent="0.3">
      <c r="B1" s="2" t="s">
        <v>101</v>
      </c>
      <c r="C1" s="3"/>
      <c r="D1" s="3"/>
      <c r="E1" s="3"/>
      <c r="F1" s="3"/>
      <c r="G1" s="3"/>
      <c r="H1" s="3"/>
      <c r="I1" s="3"/>
      <c r="J1" s="3"/>
      <c r="K1" s="3"/>
    </row>
    <row r="2" spans="1:17" ht="23.25" customHeight="1" x14ac:dyDescent="0.2">
      <c r="B2" s="5" t="s">
        <v>106</v>
      </c>
      <c r="C2" s="3"/>
      <c r="D2" s="3"/>
      <c r="E2" s="3"/>
      <c r="F2" s="3"/>
      <c r="G2" s="3"/>
      <c r="H2" s="3"/>
      <c r="I2" s="3"/>
      <c r="J2" s="3"/>
      <c r="K2" s="3"/>
      <c r="M2" s="132"/>
      <c r="N2" s="132"/>
      <c r="O2" s="132"/>
      <c r="Q2" s="7"/>
    </row>
    <row r="3" spans="1:17" x14ac:dyDescent="0.2"/>
    <row r="4" spans="1:17" x14ac:dyDescent="0.2">
      <c r="B4" s="9" t="s">
        <v>102</v>
      </c>
      <c r="C4" s="10"/>
      <c r="D4" s="10"/>
      <c r="E4" s="10"/>
      <c r="F4" s="10"/>
      <c r="G4" s="10"/>
      <c r="H4" s="10"/>
      <c r="I4" s="10"/>
      <c r="J4" s="10"/>
      <c r="K4" s="10"/>
    </row>
    <row r="5" spans="1:17" ht="26.25" customHeight="1" x14ac:dyDescent="0.2">
      <c r="B5" s="154" t="s">
        <v>103</v>
      </c>
      <c r="C5" s="154"/>
      <c r="D5" s="154"/>
      <c r="E5" s="154"/>
      <c r="F5" s="154"/>
      <c r="G5" s="154"/>
      <c r="H5" s="154"/>
      <c r="I5" s="154"/>
      <c r="J5" s="154"/>
      <c r="K5" s="154"/>
    </row>
    <row r="6" spans="1:17" ht="23.25" customHeight="1" x14ac:dyDescent="0.2">
      <c r="B6" s="154"/>
      <c r="C6" s="154"/>
      <c r="D6" s="154"/>
      <c r="E6" s="154"/>
      <c r="F6" s="154"/>
      <c r="G6" s="154"/>
      <c r="H6" s="154"/>
      <c r="I6" s="154"/>
      <c r="J6" s="154"/>
      <c r="K6" s="154"/>
    </row>
    <row r="7" spans="1:17" ht="28.5" customHeight="1" x14ac:dyDescent="0.2">
      <c r="B7" s="154"/>
      <c r="C7" s="154"/>
      <c r="D7" s="154"/>
      <c r="E7" s="154"/>
      <c r="F7" s="154"/>
      <c r="G7" s="154"/>
      <c r="H7" s="154"/>
      <c r="I7" s="154"/>
      <c r="J7" s="154"/>
      <c r="K7" s="154"/>
    </row>
    <row r="8" spans="1:17" x14ac:dyDescent="0.2">
      <c r="B8" s="154"/>
      <c r="C8" s="154"/>
      <c r="D8" s="154"/>
      <c r="E8" s="154"/>
      <c r="F8" s="154"/>
      <c r="G8" s="154"/>
      <c r="H8" s="154"/>
      <c r="I8" s="154"/>
      <c r="J8" s="154"/>
      <c r="K8" s="154"/>
    </row>
    <row r="9" spans="1:17" x14ac:dyDescent="0.2"/>
    <row r="10" spans="1:17" s="11" customFormat="1" x14ac:dyDescent="0.2">
      <c r="A10" s="8"/>
      <c r="B10" s="9" t="s">
        <v>27</v>
      </c>
      <c r="C10" s="10"/>
      <c r="D10" s="10"/>
      <c r="E10" s="10"/>
      <c r="F10" s="10"/>
      <c r="G10" s="10"/>
      <c r="H10" s="10"/>
      <c r="I10" s="10"/>
      <c r="J10" s="10"/>
      <c r="K10" s="10"/>
    </row>
    <row r="11" spans="1:17" x14ac:dyDescent="0.2">
      <c r="B11" s="137" t="s">
        <v>105</v>
      </c>
      <c r="D11" s="23" t="s">
        <v>51</v>
      </c>
      <c r="E11" s="23"/>
      <c r="F11" s="23"/>
      <c r="G11" s="23"/>
      <c r="H11" s="23"/>
      <c r="I11" s="23"/>
      <c r="J11" s="23"/>
      <c r="K11" s="23"/>
      <c r="L11" s="23"/>
      <c r="M11" s="23"/>
      <c r="N11" s="23"/>
      <c r="P11" s="15"/>
    </row>
    <row r="12" spans="1:17" x14ac:dyDescent="0.2">
      <c r="B12" s="138" t="s">
        <v>104</v>
      </c>
      <c r="C12" s="13"/>
      <c r="D12" s="134">
        <v>19</v>
      </c>
      <c r="E12" s="133"/>
      <c r="F12" s="133"/>
      <c r="G12" s="133"/>
      <c r="H12" s="133"/>
      <c r="I12" s="133"/>
      <c r="J12" s="133"/>
      <c r="K12" s="133"/>
      <c r="L12" s="23"/>
      <c r="M12" s="23"/>
      <c r="N12" s="23"/>
      <c r="P12" s="15"/>
    </row>
    <row r="13" spans="1:17" x14ac:dyDescent="0.2">
      <c r="B13" s="23"/>
      <c r="D13" s="23"/>
      <c r="E13" s="23"/>
      <c r="F13" s="23"/>
      <c r="G13" s="23"/>
      <c r="H13" s="23"/>
      <c r="I13" s="23"/>
      <c r="J13" s="23"/>
      <c r="K13" s="23"/>
      <c r="L13" s="23"/>
      <c r="M13" s="23"/>
      <c r="N13" s="23"/>
      <c r="P13" s="15"/>
    </row>
    <row r="14" spans="1:17" s="11" customFormat="1" x14ac:dyDescent="0.2">
      <c r="A14" s="8"/>
      <c r="B14" s="139" t="s">
        <v>107</v>
      </c>
      <c r="C14" s="10"/>
      <c r="D14" s="10"/>
      <c r="E14" s="10"/>
      <c r="F14" s="10"/>
      <c r="G14" s="10"/>
      <c r="H14" s="10"/>
      <c r="I14" s="10"/>
      <c r="J14" s="10"/>
      <c r="K14" s="10"/>
    </row>
    <row r="15" spans="1:17" s="27" customFormat="1" ht="13.5" customHeight="1" x14ac:dyDescent="0.2">
      <c r="A15" s="53"/>
      <c r="B15" s="54" t="s">
        <v>63</v>
      </c>
      <c r="C15" s="44"/>
      <c r="D15" s="55">
        <v>9</v>
      </c>
      <c r="E15" s="44"/>
      <c r="F15" s="44"/>
      <c r="G15" s="44"/>
      <c r="H15" s="44"/>
      <c r="I15" s="44"/>
      <c r="J15" s="44"/>
      <c r="K15" s="44"/>
    </row>
    <row r="16" spans="1:17" s="27" customFormat="1" x14ac:dyDescent="0.2">
      <c r="A16" s="53"/>
      <c r="B16" s="135" t="s">
        <v>64</v>
      </c>
      <c r="C16" s="135"/>
      <c r="D16" s="136">
        <f>D15/D12*12</f>
        <v>5.6842105263157894</v>
      </c>
      <c r="E16" s="148"/>
      <c r="F16" s="135"/>
      <c r="G16" s="135"/>
      <c r="H16" s="135"/>
      <c r="I16" s="135"/>
      <c r="J16" s="135"/>
      <c r="K16" s="135"/>
    </row>
    <row r="17" spans="1:16" x14ac:dyDescent="0.2">
      <c r="B17" s="23"/>
      <c r="P17" s="15"/>
    </row>
    <row r="18" spans="1:16" s="11" customFormat="1" x14ac:dyDescent="0.2">
      <c r="A18" s="8"/>
      <c r="B18" s="139" t="s">
        <v>108</v>
      </c>
      <c r="C18" s="10"/>
      <c r="D18" s="10"/>
      <c r="E18" s="10"/>
      <c r="F18" s="10" t="s">
        <v>69</v>
      </c>
      <c r="G18" s="10" t="s">
        <v>70</v>
      </c>
      <c r="H18" s="10"/>
      <c r="I18" s="10"/>
      <c r="J18" s="10"/>
      <c r="K18" s="10"/>
    </row>
    <row r="19" spans="1:16" x14ac:dyDescent="0.2">
      <c r="B19" s="157" t="s">
        <v>71</v>
      </c>
      <c r="C19" s="158">
        <f>DATEDIF(F19,G19,"M")</f>
        <v>16</v>
      </c>
      <c r="D19" s="157" t="s">
        <v>68</v>
      </c>
      <c r="E19" s="158"/>
      <c r="F19" s="159">
        <v>43250</v>
      </c>
      <c r="G19" s="160">
        <v>43739</v>
      </c>
      <c r="H19" s="83"/>
      <c r="I19" s="83"/>
      <c r="J19" s="83"/>
      <c r="K19" s="83"/>
      <c r="P19" s="15"/>
    </row>
    <row r="20" spans="1:16" x14ac:dyDescent="0.2">
      <c r="B20" s="157" t="s">
        <v>72</v>
      </c>
      <c r="C20" s="158">
        <f t="shared" ref="C20:C27" si="0">DATEDIF(F20,G20,"M")</f>
        <v>10</v>
      </c>
      <c r="D20" s="157" t="s">
        <v>68</v>
      </c>
      <c r="E20" s="158"/>
      <c r="F20" s="160">
        <v>43409</v>
      </c>
      <c r="G20" s="160">
        <v>43739</v>
      </c>
      <c r="H20" s="83"/>
      <c r="I20" s="83"/>
      <c r="J20" s="83"/>
      <c r="K20" s="83"/>
      <c r="P20" s="15"/>
    </row>
    <row r="21" spans="1:16" x14ac:dyDescent="0.2">
      <c r="B21" s="157" t="s">
        <v>73</v>
      </c>
      <c r="C21" s="158">
        <f t="shared" si="0"/>
        <v>10</v>
      </c>
      <c r="D21" s="157" t="s">
        <v>68</v>
      </c>
      <c r="E21" s="158"/>
      <c r="F21" s="160">
        <v>43423</v>
      </c>
      <c r="G21" s="160">
        <v>43739</v>
      </c>
      <c r="H21" s="83"/>
      <c r="I21" s="83"/>
      <c r="J21" s="83"/>
      <c r="K21" s="83"/>
      <c r="P21" s="15"/>
    </row>
    <row r="22" spans="1:16" x14ac:dyDescent="0.2">
      <c r="B22" s="157" t="s">
        <v>74</v>
      </c>
      <c r="C22" s="158">
        <f t="shared" si="0"/>
        <v>16</v>
      </c>
      <c r="D22" s="157" t="s">
        <v>68</v>
      </c>
      <c r="E22" s="158"/>
      <c r="F22" s="160">
        <v>43252</v>
      </c>
      <c r="G22" s="160">
        <v>43739</v>
      </c>
      <c r="H22" s="83"/>
      <c r="I22" s="83"/>
      <c r="J22" s="83"/>
      <c r="K22" s="83"/>
      <c r="P22" s="15"/>
    </row>
    <row r="23" spans="1:16" x14ac:dyDescent="0.2">
      <c r="B23" s="157" t="s">
        <v>75</v>
      </c>
      <c r="C23" s="158">
        <f t="shared" si="0"/>
        <v>5</v>
      </c>
      <c r="D23" s="157" t="s">
        <v>68</v>
      </c>
      <c r="E23" s="158"/>
      <c r="F23" s="160">
        <v>43581</v>
      </c>
      <c r="G23" s="160">
        <v>43739</v>
      </c>
      <c r="H23" s="83"/>
      <c r="I23" s="83"/>
      <c r="J23" s="83"/>
      <c r="K23" s="83"/>
      <c r="P23" s="15"/>
    </row>
    <row r="24" spans="1:16" x14ac:dyDescent="0.2">
      <c r="B24" s="157" t="s">
        <v>76</v>
      </c>
      <c r="C24" s="158">
        <f t="shared" si="0"/>
        <v>8</v>
      </c>
      <c r="D24" s="157" t="s">
        <v>68</v>
      </c>
      <c r="E24" s="158"/>
      <c r="F24" s="160">
        <v>43160</v>
      </c>
      <c r="G24" s="160">
        <v>43406</v>
      </c>
      <c r="H24" s="83"/>
      <c r="I24" s="83"/>
      <c r="J24" s="83"/>
      <c r="K24" s="83"/>
      <c r="P24" s="15"/>
    </row>
    <row r="25" spans="1:16" x14ac:dyDescent="0.2">
      <c r="B25" s="157" t="s">
        <v>77</v>
      </c>
      <c r="C25" s="158">
        <f t="shared" si="0"/>
        <v>14</v>
      </c>
      <c r="D25" s="157" t="s">
        <v>68</v>
      </c>
      <c r="E25" s="158"/>
      <c r="F25" s="160">
        <v>43290</v>
      </c>
      <c r="G25" s="160">
        <v>43739</v>
      </c>
      <c r="H25" s="83"/>
      <c r="I25" s="83"/>
      <c r="J25" s="83"/>
      <c r="K25" s="83"/>
      <c r="P25" s="15"/>
    </row>
    <row r="26" spans="1:16" x14ac:dyDescent="0.2">
      <c r="B26" s="157" t="s">
        <v>78</v>
      </c>
      <c r="C26" s="158">
        <f t="shared" si="0"/>
        <v>4</v>
      </c>
      <c r="D26" s="157" t="s">
        <v>68</v>
      </c>
      <c r="E26" s="158"/>
      <c r="F26" s="160">
        <v>43252</v>
      </c>
      <c r="G26" s="160">
        <v>43374</v>
      </c>
      <c r="H26" s="83"/>
      <c r="I26" s="83"/>
      <c r="J26" s="83"/>
      <c r="K26" s="83"/>
      <c r="P26" s="15"/>
    </row>
    <row r="27" spans="1:16" x14ac:dyDescent="0.2">
      <c r="B27" s="161" t="s">
        <v>79</v>
      </c>
      <c r="C27" s="162">
        <f t="shared" si="0"/>
        <v>4</v>
      </c>
      <c r="D27" s="161" t="s">
        <v>68</v>
      </c>
      <c r="E27" s="162"/>
      <c r="F27" s="163">
        <v>43252</v>
      </c>
      <c r="G27" s="163">
        <v>43374</v>
      </c>
      <c r="H27" s="140"/>
      <c r="I27" s="140"/>
      <c r="J27" s="140"/>
      <c r="K27" s="140"/>
      <c r="P27" s="15"/>
    </row>
    <row r="28" spans="1:16" x14ac:dyDescent="0.2">
      <c r="B28" s="137" t="s">
        <v>109</v>
      </c>
      <c r="C28" s="4">
        <f>SUM(C19:C27)</f>
        <v>87</v>
      </c>
      <c r="D28" s="23" t="s">
        <v>68</v>
      </c>
      <c r="P28" s="15"/>
    </row>
    <row r="29" spans="1:16" x14ac:dyDescent="0.2">
      <c r="B29" s="138" t="s">
        <v>110</v>
      </c>
      <c r="C29" s="141">
        <f>AVERAGE(C19:C27)</f>
        <v>9.6666666666666661</v>
      </c>
      <c r="D29" s="133" t="s">
        <v>68</v>
      </c>
      <c r="E29" s="13"/>
      <c r="F29" s="13"/>
      <c r="G29" s="13"/>
      <c r="H29" s="13"/>
      <c r="I29" s="13"/>
      <c r="J29" s="13"/>
      <c r="K29" s="13"/>
      <c r="P29" s="15"/>
    </row>
    <row r="30" spans="1:16" x14ac:dyDescent="0.2">
      <c r="B30" s="23"/>
      <c r="P30" s="15"/>
    </row>
    <row r="31" spans="1:16" s="11" customFormat="1" x14ac:dyDescent="0.2">
      <c r="A31" s="8"/>
      <c r="B31" s="139" t="s">
        <v>111</v>
      </c>
      <c r="C31" s="10"/>
      <c r="D31" s="10"/>
      <c r="E31" s="10"/>
      <c r="F31" s="10"/>
      <c r="G31" s="10"/>
      <c r="H31" s="10"/>
      <c r="I31" s="10"/>
      <c r="J31" s="10"/>
      <c r="K31" s="10"/>
    </row>
    <row r="32" spans="1:16" x14ac:dyDescent="0.2">
      <c r="B32" s="23" t="s">
        <v>52</v>
      </c>
      <c r="D32" s="23" t="s">
        <v>47</v>
      </c>
    </row>
    <row r="33" spans="2:11" x14ac:dyDescent="0.2">
      <c r="B33" s="133" t="s">
        <v>112</v>
      </c>
      <c r="C33" s="13"/>
      <c r="D33" s="134">
        <v>1</v>
      </c>
      <c r="E33" s="13"/>
      <c r="F33" s="22"/>
      <c r="G33" s="13"/>
      <c r="H33" s="13"/>
      <c r="I33" s="13"/>
      <c r="J33" s="13"/>
      <c r="K33" s="13"/>
    </row>
    <row r="34" spans="2:11" x14ac:dyDescent="0.2"/>
    <row r="35" spans="2:11" x14ac:dyDescent="0.2"/>
    <row r="36" spans="2:11" x14ac:dyDescent="0.2"/>
    <row r="37" spans="2:11" x14ac:dyDescent="0.2"/>
    <row r="38" spans="2:11" hidden="1" x14ac:dyDescent="0.2"/>
    <row r="39" spans="2:11" hidden="1" x14ac:dyDescent="0.2"/>
    <row r="40" spans="2:11" hidden="1" x14ac:dyDescent="0.2"/>
    <row r="41" spans="2:11" hidden="1" x14ac:dyDescent="0.2"/>
    <row r="42" spans="2:11" hidden="1" x14ac:dyDescent="0.2"/>
    <row r="43" spans="2:11" hidden="1" x14ac:dyDescent="0.2"/>
    <row r="44" spans="2:11" hidden="1" x14ac:dyDescent="0.2"/>
    <row r="45" spans="2:11" hidden="1" x14ac:dyDescent="0.2"/>
    <row r="46" spans="2:11" hidden="1" x14ac:dyDescent="0.2"/>
    <row r="47" spans="2:11" hidden="1" x14ac:dyDescent="0.2"/>
    <row r="48" spans="2:11" hidden="1" x14ac:dyDescent="0.2"/>
    <row r="49" hidden="1" x14ac:dyDescent="0.2"/>
    <row r="50" hidden="1" x14ac:dyDescent="0.2"/>
    <row r="51" hidden="1" x14ac:dyDescent="0.2"/>
    <row r="52" hidden="1" x14ac:dyDescent="0.2"/>
    <row r="53" hidden="1" x14ac:dyDescent="0.2"/>
  </sheetData>
  <mergeCells count="1">
    <mergeCell ref="B5:K8"/>
  </mergeCells>
  <pageMargins left="0.7" right="0.7" top="0.75" bottom="0.75" header="0.3" footer="0.3"/>
  <pageSetup paperSize="9"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8"/>
  <sheetViews>
    <sheetView showGridLines="0" workbookViewId="0">
      <selection activeCell="B2" sqref="B2"/>
    </sheetView>
  </sheetViews>
  <sheetFormatPr defaultColWidth="0" defaultRowHeight="11.4" zeroHeight="1" x14ac:dyDescent="0.2"/>
  <cols>
    <col min="1" max="1" width="2.19921875" style="1" customWidth="1"/>
    <col min="2" max="2" width="37.5" style="4" customWidth="1"/>
    <col min="3" max="3" width="6.69921875" style="4" customWidth="1"/>
    <col min="4" max="4" width="10.19921875" style="4" bestFit="1" customWidth="1"/>
    <col min="5" max="6" width="9.09765625" style="4" customWidth="1"/>
    <col min="7" max="10" width="9.69921875" style="4" customWidth="1"/>
    <col min="11" max="11" width="12.09765625" style="4" customWidth="1"/>
    <col min="12" max="12" width="4.5" style="4" customWidth="1"/>
    <col min="13" max="13" width="0" style="4" hidden="1" customWidth="1"/>
    <col min="14" max="16384" width="9.69921875" style="4" hidden="1"/>
  </cols>
  <sheetData>
    <row r="1" spans="1:13" ht="19.5" customHeight="1" x14ac:dyDescent="0.3">
      <c r="B1" s="2" t="s">
        <v>100</v>
      </c>
      <c r="C1" s="3"/>
      <c r="D1" s="3"/>
      <c r="E1" s="3"/>
      <c r="F1" s="3"/>
      <c r="G1" s="3"/>
      <c r="H1" s="3"/>
      <c r="I1" s="3"/>
      <c r="J1" s="3"/>
      <c r="K1" s="3"/>
    </row>
    <row r="2" spans="1:13" ht="23.25" customHeight="1" x14ac:dyDescent="0.2">
      <c r="B2" s="5" t="s">
        <v>106</v>
      </c>
      <c r="C2" s="3"/>
      <c r="D2" s="3"/>
      <c r="E2" s="3"/>
      <c r="F2" s="3"/>
      <c r="G2" s="3"/>
      <c r="H2" s="3"/>
      <c r="I2" s="6"/>
      <c r="J2" s="6"/>
      <c r="K2" s="6"/>
      <c r="M2" s="7"/>
    </row>
    <row r="3" spans="1:13" x14ac:dyDescent="0.2"/>
    <row r="4" spans="1:13" s="11" customFormat="1" x14ac:dyDescent="0.2">
      <c r="A4" s="8"/>
      <c r="B4" s="9" t="s">
        <v>53</v>
      </c>
      <c r="C4" s="142" t="s">
        <v>17</v>
      </c>
      <c r="D4" s="10"/>
      <c r="E4" s="10"/>
      <c r="F4" s="142" t="s">
        <v>18</v>
      </c>
      <c r="G4" s="10"/>
      <c r="H4" s="10"/>
      <c r="I4" s="10"/>
      <c r="J4" s="10"/>
      <c r="K4" s="10"/>
    </row>
    <row r="5" spans="1:13" s="11" customFormat="1" x14ac:dyDescent="0.2">
      <c r="A5" s="8"/>
      <c r="B5" s="44" t="s">
        <v>50</v>
      </c>
      <c r="C5" s="70" t="s">
        <v>54</v>
      </c>
      <c r="D5" s="52">
        <v>2019</v>
      </c>
      <c r="E5" s="44"/>
      <c r="F5" s="70"/>
      <c r="G5" s="44"/>
      <c r="H5" s="44"/>
      <c r="I5" s="44"/>
      <c r="J5" s="44"/>
      <c r="K5" s="44"/>
      <c r="L5" s="26"/>
    </row>
    <row r="6" spans="1:13" s="11" customFormat="1" x14ac:dyDescent="0.2">
      <c r="A6" s="8"/>
      <c r="B6" s="44" t="s">
        <v>55</v>
      </c>
      <c r="C6" s="70" t="s">
        <v>49</v>
      </c>
      <c r="D6" s="71">
        <v>20</v>
      </c>
      <c r="E6" s="44"/>
      <c r="F6" s="70" t="s">
        <v>58</v>
      </c>
      <c r="G6" s="44"/>
      <c r="H6" s="44"/>
      <c r="I6" s="44"/>
      <c r="J6" s="44"/>
      <c r="K6" s="44"/>
      <c r="L6" s="26"/>
    </row>
    <row r="7" spans="1:13" s="11" customFormat="1" x14ac:dyDescent="0.2">
      <c r="A7" s="8"/>
      <c r="B7" s="44" t="s">
        <v>56</v>
      </c>
      <c r="C7" s="70" t="s">
        <v>57</v>
      </c>
      <c r="D7" s="71">
        <v>1418</v>
      </c>
      <c r="E7" s="44"/>
      <c r="F7" s="70" t="s">
        <v>58</v>
      </c>
      <c r="G7" s="44"/>
      <c r="H7" s="44"/>
      <c r="I7" s="44"/>
      <c r="J7" s="44"/>
      <c r="K7" s="44"/>
      <c r="L7" s="26"/>
    </row>
    <row r="8" spans="1:13" s="11" customFormat="1" x14ac:dyDescent="0.2">
      <c r="A8" s="8"/>
      <c r="B8" s="137" t="s">
        <v>113</v>
      </c>
      <c r="C8" s="12" t="s">
        <v>114</v>
      </c>
      <c r="D8" s="84">
        <f>Indsatsen!D16</f>
        <v>5.6842105263157894</v>
      </c>
      <c r="E8" s="4"/>
      <c r="F8" s="12"/>
      <c r="G8" s="4"/>
      <c r="H8" s="4"/>
      <c r="I8" s="4"/>
      <c r="J8" s="4"/>
      <c r="K8" s="4"/>
      <c r="L8" s="26"/>
    </row>
    <row r="9" spans="1:13" s="11" customFormat="1" x14ac:dyDescent="0.2">
      <c r="A9" s="8"/>
      <c r="B9" s="138" t="s">
        <v>59</v>
      </c>
      <c r="C9" s="14" t="s">
        <v>114</v>
      </c>
      <c r="D9" s="143">
        <f>Indsatsen!$D$33</f>
        <v>1</v>
      </c>
      <c r="E9" s="13"/>
      <c r="F9" s="14"/>
      <c r="G9" s="13"/>
      <c r="H9" s="13"/>
      <c r="I9" s="13"/>
      <c r="J9" s="13"/>
      <c r="K9" s="13"/>
      <c r="L9" s="26"/>
    </row>
    <row r="10" spans="1:13" x14ac:dyDescent="0.2">
      <c r="F10" s="12"/>
    </row>
    <row r="11" spans="1:13" s="11" customFormat="1" x14ac:dyDescent="0.2">
      <c r="A11" s="8"/>
      <c r="B11" s="9" t="s">
        <v>16</v>
      </c>
      <c r="C11" s="142" t="s">
        <v>17</v>
      </c>
      <c r="D11" s="10"/>
      <c r="E11" s="10"/>
      <c r="F11" s="142" t="s">
        <v>18</v>
      </c>
      <c r="G11" s="10"/>
      <c r="H11" s="10"/>
      <c r="I11" s="10"/>
      <c r="J11" s="10"/>
      <c r="K11" s="10"/>
    </row>
    <row r="12" spans="1:13" s="11" customFormat="1" x14ac:dyDescent="0.2">
      <c r="A12" s="8"/>
      <c r="B12" s="72" t="s">
        <v>31</v>
      </c>
      <c r="C12" s="44"/>
      <c r="D12" s="44"/>
      <c r="E12" s="44"/>
      <c r="F12" s="70"/>
      <c r="G12" s="44"/>
      <c r="H12" s="44"/>
      <c r="I12" s="44"/>
      <c r="J12" s="44"/>
      <c r="K12" s="44"/>
    </row>
    <row r="13" spans="1:13" s="11" customFormat="1" x14ac:dyDescent="0.2">
      <c r="A13" s="8"/>
      <c r="B13" s="46" t="s">
        <v>40</v>
      </c>
      <c r="C13" s="45" t="s">
        <v>19</v>
      </c>
      <c r="D13" s="47">
        <f>37591.8957345333</f>
        <v>37591.895734533296</v>
      </c>
      <c r="E13" s="44"/>
      <c r="F13" s="45" t="s">
        <v>61</v>
      </c>
      <c r="G13" s="44"/>
      <c r="H13" s="44"/>
      <c r="I13" s="44"/>
      <c r="J13" s="44"/>
      <c r="K13" s="44"/>
    </row>
    <row r="14" spans="1:13" s="11" customFormat="1" x14ac:dyDescent="0.2">
      <c r="A14" s="8"/>
      <c r="B14" s="46" t="s">
        <v>42</v>
      </c>
      <c r="C14" s="12" t="s">
        <v>20</v>
      </c>
      <c r="D14" s="43">
        <f>(D13*12)/D7</f>
        <v>318.12605699181915</v>
      </c>
      <c r="E14" s="44"/>
      <c r="F14" s="32"/>
      <c r="G14" s="44"/>
      <c r="H14" s="44"/>
      <c r="I14" s="44"/>
      <c r="J14" s="44"/>
      <c r="K14" s="44"/>
    </row>
    <row r="15" spans="1:13" s="11" customFormat="1" x14ac:dyDescent="0.2">
      <c r="A15" s="8"/>
      <c r="B15" s="46" t="s">
        <v>41</v>
      </c>
      <c r="C15" s="44" t="s">
        <v>20</v>
      </c>
      <c r="D15" s="48">
        <f>D14*(1+($D$6/100))</f>
        <v>381.75126839018299</v>
      </c>
      <c r="E15" s="44"/>
      <c r="F15" s="70"/>
      <c r="G15" s="44"/>
      <c r="H15" s="44"/>
      <c r="I15" s="44"/>
      <c r="J15" s="44"/>
      <c r="K15" s="44"/>
    </row>
    <row r="16" spans="1:13" s="11" customFormat="1" x14ac:dyDescent="0.2">
      <c r="A16" s="8"/>
      <c r="B16" s="72" t="s">
        <v>32</v>
      </c>
      <c r="C16" s="44"/>
      <c r="D16" s="48"/>
      <c r="E16" s="44"/>
      <c r="F16" s="70"/>
      <c r="G16" s="44"/>
      <c r="H16" s="44"/>
      <c r="I16" s="44"/>
      <c r="J16" s="44"/>
      <c r="K16" s="44"/>
    </row>
    <row r="17" spans="1:12" x14ac:dyDescent="0.2">
      <c r="B17" s="46" t="s">
        <v>40</v>
      </c>
      <c r="C17" s="45" t="s">
        <v>19</v>
      </c>
      <c r="D17" s="47">
        <f>53466.084241811</f>
        <v>53466.084241810997</v>
      </c>
      <c r="E17" s="27"/>
      <c r="F17" s="45" t="s">
        <v>62</v>
      </c>
      <c r="G17" s="27"/>
      <c r="H17" s="27"/>
      <c r="I17" s="27"/>
      <c r="J17" s="27"/>
      <c r="K17" s="27"/>
    </row>
    <row r="18" spans="1:12" x14ac:dyDescent="0.2">
      <c r="B18" s="46" t="s">
        <v>42</v>
      </c>
      <c r="C18" s="12" t="s">
        <v>20</v>
      </c>
      <c r="D18" s="47">
        <f>(D17*12)/D7</f>
        <v>452.46333631998021</v>
      </c>
      <c r="F18" s="31"/>
    </row>
    <row r="19" spans="1:12" x14ac:dyDescent="0.2">
      <c r="B19" s="46" t="s">
        <v>41</v>
      </c>
      <c r="C19" s="44" t="s">
        <v>20</v>
      </c>
      <c r="D19" s="48">
        <f>D18*(1+($D$6/100))</f>
        <v>542.95600358397621</v>
      </c>
      <c r="E19" s="15"/>
      <c r="F19" s="15"/>
    </row>
    <row r="20" spans="1:12" x14ac:dyDescent="0.2">
      <c r="B20" s="23"/>
      <c r="C20" s="12"/>
      <c r="D20" s="47"/>
      <c r="E20" s="15"/>
      <c r="F20" s="15"/>
    </row>
    <row r="21" spans="1:12" s="13" customFormat="1" x14ac:dyDescent="0.2">
      <c r="A21" s="1"/>
      <c r="B21" s="73" t="s">
        <v>60</v>
      </c>
      <c r="C21" s="14"/>
      <c r="L21" s="1"/>
    </row>
    <row r="22" spans="1:12" x14ac:dyDescent="0.2"/>
    <row r="23" spans="1:12" x14ac:dyDescent="0.2">
      <c r="B23" s="98"/>
      <c r="C23" s="99"/>
    </row>
    <row r="24" spans="1:12" x14ac:dyDescent="0.2"/>
    <row r="25" spans="1:12" x14ac:dyDescent="0.2"/>
    <row r="26" spans="1:12" x14ac:dyDescent="0.2"/>
    <row r="27" spans="1:12" hidden="1" x14ac:dyDescent="0.2"/>
    <row r="28" spans="1:12" hidden="1" x14ac:dyDescent="0.2"/>
  </sheetData>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2"/>
  <sheetViews>
    <sheetView showGridLines="0" workbookViewId="0">
      <selection activeCell="B2" sqref="B2"/>
    </sheetView>
  </sheetViews>
  <sheetFormatPr defaultColWidth="0" defaultRowHeight="11.4" zeroHeight="1" x14ac:dyDescent="0.2"/>
  <cols>
    <col min="1" max="1" width="2.19921875" style="24" customWidth="1"/>
    <col min="2" max="2" width="33.3984375" style="4" customWidth="1"/>
    <col min="3" max="3" width="16.8984375" style="4" customWidth="1"/>
    <col min="4" max="4" width="6.5" style="4" customWidth="1"/>
    <col min="5" max="5" width="7.3984375" style="4" customWidth="1"/>
    <col min="6" max="6" width="9.09765625" style="4" customWidth="1"/>
    <col min="7" max="10" width="9.69921875" style="4" customWidth="1"/>
    <col min="11" max="11" width="9.69921875" style="1" customWidth="1"/>
    <col min="12" max="12" width="0" style="35" hidden="1" customWidth="1"/>
    <col min="13" max="13" width="0" style="1" hidden="1" customWidth="1"/>
    <col min="14" max="16384" width="9.69921875" style="1" hidden="1"/>
  </cols>
  <sheetData>
    <row r="1" spans="1:13" ht="19.5" customHeight="1" x14ac:dyDescent="0.3">
      <c r="B1" s="2" t="s">
        <v>117</v>
      </c>
      <c r="C1" s="3"/>
      <c r="D1" s="3"/>
      <c r="E1" s="3"/>
      <c r="F1" s="3"/>
      <c r="G1" s="3"/>
      <c r="H1" s="3"/>
      <c r="I1" s="3"/>
      <c r="J1" s="3"/>
    </row>
    <row r="2" spans="1:13" ht="23.25" customHeight="1" x14ac:dyDescent="0.2">
      <c r="B2" s="5" t="s">
        <v>106</v>
      </c>
      <c r="C2" s="3"/>
      <c r="D2" s="3"/>
      <c r="E2" s="3"/>
      <c r="F2" s="3"/>
      <c r="G2" s="3"/>
      <c r="H2" s="3"/>
      <c r="I2" s="6"/>
      <c r="J2" s="6"/>
      <c r="K2" s="147"/>
      <c r="M2" s="144"/>
    </row>
    <row r="3" spans="1:13" x14ac:dyDescent="0.2"/>
    <row r="4" spans="1:13" s="8" customFormat="1" x14ac:dyDescent="0.2">
      <c r="A4" s="25"/>
      <c r="B4" s="139" t="s">
        <v>115</v>
      </c>
      <c r="C4" s="10"/>
      <c r="D4" s="10"/>
      <c r="E4" s="10"/>
      <c r="F4" s="10"/>
      <c r="G4" s="10"/>
      <c r="H4" s="10"/>
      <c r="I4" s="10"/>
      <c r="J4" s="10"/>
      <c r="L4" s="35"/>
    </row>
    <row r="5" spans="1:13" x14ac:dyDescent="0.2"/>
    <row r="6" spans="1:13" x14ac:dyDescent="0.2">
      <c r="B6" s="16" t="s">
        <v>29</v>
      </c>
      <c r="C6" s="17" t="s">
        <v>116</v>
      </c>
      <c r="D6" s="18">
        <v>1</v>
      </c>
      <c r="E6" s="19">
        <v>2</v>
      </c>
      <c r="F6" s="19">
        <v>3</v>
      </c>
      <c r="G6" s="19">
        <v>4</v>
      </c>
      <c r="H6" s="19">
        <v>5</v>
      </c>
      <c r="I6" s="19">
        <v>6</v>
      </c>
      <c r="J6" s="19">
        <v>7</v>
      </c>
      <c r="L6" s="145"/>
    </row>
    <row r="7" spans="1:13" x14ac:dyDescent="0.2">
      <c r="B7" s="49" t="s">
        <v>46</v>
      </c>
      <c r="C7" s="50"/>
      <c r="D7" s="51" t="s">
        <v>47</v>
      </c>
      <c r="E7" s="51" t="s">
        <v>47</v>
      </c>
      <c r="F7" s="51" t="s">
        <v>48</v>
      </c>
      <c r="G7" s="51" t="s">
        <v>47</v>
      </c>
      <c r="H7" s="51" t="s">
        <v>47</v>
      </c>
      <c r="I7" s="51" t="s">
        <v>47</v>
      </c>
      <c r="J7" s="51" t="s">
        <v>48</v>
      </c>
      <c r="L7" s="145"/>
    </row>
    <row r="8" spans="1:13" x14ac:dyDescent="0.2">
      <c r="B8" s="23" t="s">
        <v>31</v>
      </c>
      <c r="C8" s="12"/>
      <c r="D8" s="28"/>
      <c r="E8" s="20"/>
      <c r="F8" s="20"/>
      <c r="G8" s="20"/>
      <c r="H8" s="20"/>
      <c r="I8" s="20"/>
      <c r="J8" s="20"/>
    </row>
    <row r="9" spans="1:13" x14ac:dyDescent="0.2">
      <c r="B9" s="37" t="s">
        <v>15</v>
      </c>
      <c r="C9" s="12" t="s">
        <v>21</v>
      </c>
      <c r="D9" s="28">
        <f>10+10</f>
        <v>20</v>
      </c>
      <c r="E9" s="20">
        <f>1+6</f>
        <v>7</v>
      </c>
      <c r="F9" s="29" t="s">
        <v>22</v>
      </c>
      <c r="G9" s="20">
        <v>12</v>
      </c>
      <c r="H9" s="20">
        <v>1</v>
      </c>
      <c r="I9" s="20">
        <v>3</v>
      </c>
      <c r="J9" s="29" t="s">
        <v>22</v>
      </c>
    </row>
    <row r="10" spans="1:13" x14ac:dyDescent="0.2">
      <c r="B10" s="36" t="s">
        <v>30</v>
      </c>
      <c r="C10" s="32" t="s">
        <v>21</v>
      </c>
      <c r="D10" s="33">
        <f>2+2</f>
        <v>4</v>
      </c>
      <c r="E10" s="34">
        <f>0+1</f>
        <v>1</v>
      </c>
      <c r="F10" s="39" t="s">
        <v>22</v>
      </c>
      <c r="G10" s="34">
        <v>2</v>
      </c>
      <c r="H10" s="34">
        <v>2</v>
      </c>
      <c r="I10" s="34">
        <v>1</v>
      </c>
      <c r="J10" s="39" t="s">
        <v>22</v>
      </c>
    </row>
    <row r="11" spans="1:13" x14ac:dyDescent="0.2">
      <c r="B11" s="31" t="s">
        <v>32</v>
      </c>
      <c r="C11" s="32"/>
      <c r="D11" s="33"/>
      <c r="E11" s="34"/>
      <c r="F11" s="34"/>
      <c r="G11" s="34"/>
      <c r="H11" s="34"/>
      <c r="I11" s="34"/>
      <c r="J11" s="34"/>
    </row>
    <row r="12" spans="1:13" x14ac:dyDescent="0.2">
      <c r="B12" s="36" t="s">
        <v>15</v>
      </c>
      <c r="C12" s="12" t="s">
        <v>21</v>
      </c>
      <c r="D12" s="33" t="s">
        <v>45</v>
      </c>
      <c r="E12" s="39" t="s">
        <v>45</v>
      </c>
      <c r="F12" s="39" t="s">
        <v>22</v>
      </c>
      <c r="G12" s="39" t="s">
        <v>45</v>
      </c>
      <c r="H12" s="39" t="s">
        <v>45</v>
      </c>
      <c r="I12" s="34">
        <v>0</v>
      </c>
      <c r="J12" s="39" t="s">
        <v>22</v>
      </c>
    </row>
    <row r="13" spans="1:13" x14ac:dyDescent="0.2">
      <c r="B13" s="38" t="s">
        <v>30</v>
      </c>
      <c r="C13" s="14" t="s">
        <v>21</v>
      </c>
      <c r="D13" s="30">
        <v>0.5</v>
      </c>
      <c r="E13" s="40" t="s">
        <v>45</v>
      </c>
      <c r="F13" s="40" t="s">
        <v>22</v>
      </c>
      <c r="G13" s="21">
        <v>1</v>
      </c>
      <c r="H13" s="21">
        <v>1</v>
      </c>
      <c r="I13" s="21">
        <v>1</v>
      </c>
      <c r="J13" s="40" t="s">
        <v>22</v>
      </c>
    </row>
    <row r="14" spans="1:13" x14ac:dyDescent="0.2">
      <c r="D14" s="15"/>
    </row>
    <row r="15" spans="1:13" x14ac:dyDescent="0.2">
      <c r="B15" s="16" t="s">
        <v>33</v>
      </c>
      <c r="C15" s="17" t="s">
        <v>116</v>
      </c>
      <c r="D15" s="18">
        <v>1</v>
      </c>
      <c r="E15" s="19">
        <v>2</v>
      </c>
      <c r="F15" s="19">
        <v>3</v>
      </c>
      <c r="G15" s="19">
        <v>4</v>
      </c>
      <c r="H15" s="19">
        <v>5</v>
      </c>
      <c r="I15" s="19">
        <v>6</v>
      </c>
      <c r="J15" s="19">
        <v>7</v>
      </c>
    </row>
    <row r="16" spans="1:13" x14ac:dyDescent="0.2">
      <c r="B16" s="49" t="s">
        <v>46</v>
      </c>
      <c r="C16" s="50"/>
      <c r="D16" s="51" t="s">
        <v>48</v>
      </c>
      <c r="E16" s="51" t="s">
        <v>47</v>
      </c>
      <c r="F16" s="51" t="s">
        <v>47</v>
      </c>
      <c r="G16" s="51" t="s">
        <v>47</v>
      </c>
      <c r="H16" s="51" t="s">
        <v>47</v>
      </c>
      <c r="I16" s="51" t="s">
        <v>47</v>
      </c>
      <c r="J16" s="51" t="s">
        <v>48</v>
      </c>
      <c r="L16" s="145"/>
    </row>
    <row r="17" spans="2:12" x14ac:dyDescent="0.2">
      <c r="B17" s="23" t="s">
        <v>31</v>
      </c>
      <c r="C17" s="12"/>
      <c r="D17" s="20"/>
      <c r="E17" s="20"/>
      <c r="F17" s="20"/>
      <c r="G17" s="20"/>
      <c r="H17" s="20"/>
      <c r="I17" s="20"/>
      <c r="J17" s="20"/>
      <c r="L17" s="145"/>
    </row>
    <row r="18" spans="2:12" x14ac:dyDescent="0.2">
      <c r="B18" s="37" t="s">
        <v>15</v>
      </c>
      <c r="C18" s="12" t="s">
        <v>21</v>
      </c>
      <c r="D18" s="29" t="s">
        <v>22</v>
      </c>
      <c r="E18" s="20">
        <f>19+28</f>
        <v>47</v>
      </c>
      <c r="F18" s="20">
        <f>2+4</f>
        <v>6</v>
      </c>
      <c r="G18" s="20">
        <v>23</v>
      </c>
      <c r="H18" s="20">
        <v>18</v>
      </c>
      <c r="I18" s="20">
        <v>10</v>
      </c>
      <c r="J18" s="29" t="s">
        <v>22</v>
      </c>
    </row>
    <row r="19" spans="2:12" x14ac:dyDescent="0.2">
      <c r="B19" s="37" t="s">
        <v>34</v>
      </c>
      <c r="C19" s="12" t="s">
        <v>21</v>
      </c>
      <c r="D19" s="29" t="s">
        <v>22</v>
      </c>
      <c r="E19" s="20">
        <f>2+2</f>
        <v>4</v>
      </c>
      <c r="F19" s="20">
        <v>1</v>
      </c>
      <c r="G19" s="20">
        <v>4</v>
      </c>
      <c r="H19" s="20">
        <v>4</v>
      </c>
      <c r="I19" s="20">
        <v>2</v>
      </c>
      <c r="J19" s="29" t="s">
        <v>22</v>
      </c>
    </row>
    <row r="20" spans="2:12" x14ac:dyDescent="0.2">
      <c r="B20" s="31" t="s">
        <v>32</v>
      </c>
      <c r="C20" s="32"/>
      <c r="D20" s="33"/>
      <c r="E20" s="34"/>
      <c r="F20" s="34"/>
      <c r="G20" s="34"/>
      <c r="H20" s="34"/>
      <c r="I20" s="34"/>
      <c r="J20" s="34"/>
    </row>
    <row r="21" spans="2:12" x14ac:dyDescent="0.2">
      <c r="B21" s="36" t="s">
        <v>15</v>
      </c>
      <c r="C21" s="12" t="s">
        <v>21</v>
      </c>
      <c r="D21" s="33" t="s">
        <v>22</v>
      </c>
      <c r="E21" s="39" t="s">
        <v>45</v>
      </c>
      <c r="F21" s="39" t="s">
        <v>45</v>
      </c>
      <c r="G21" s="39" t="s">
        <v>45</v>
      </c>
      <c r="H21" s="39" t="s">
        <v>45</v>
      </c>
      <c r="I21" s="34">
        <v>0</v>
      </c>
      <c r="J21" s="39" t="s">
        <v>22</v>
      </c>
    </row>
    <row r="22" spans="2:12" x14ac:dyDescent="0.2">
      <c r="B22" s="38" t="s">
        <v>34</v>
      </c>
      <c r="C22" s="14" t="s">
        <v>21</v>
      </c>
      <c r="D22" s="30" t="s">
        <v>22</v>
      </c>
      <c r="E22" s="40" t="s">
        <v>45</v>
      </c>
      <c r="F22" s="40" t="s">
        <v>45</v>
      </c>
      <c r="G22" s="21">
        <v>1</v>
      </c>
      <c r="H22" s="21">
        <v>1</v>
      </c>
      <c r="I22" s="21">
        <v>1</v>
      </c>
      <c r="J22" s="40" t="s">
        <v>22</v>
      </c>
    </row>
    <row r="23" spans="2:12" x14ac:dyDescent="0.2"/>
    <row r="24" spans="2:12" x14ac:dyDescent="0.2">
      <c r="B24" s="16" t="s">
        <v>35</v>
      </c>
      <c r="C24" s="17" t="s">
        <v>116</v>
      </c>
      <c r="D24" s="18">
        <v>1</v>
      </c>
      <c r="E24" s="19">
        <v>2</v>
      </c>
      <c r="F24" s="19">
        <v>3</v>
      </c>
      <c r="G24" s="19">
        <v>4</v>
      </c>
      <c r="H24" s="19">
        <v>5</v>
      </c>
      <c r="I24" s="19">
        <v>6</v>
      </c>
      <c r="J24" s="19">
        <v>7</v>
      </c>
    </row>
    <row r="25" spans="2:12" x14ac:dyDescent="0.2">
      <c r="B25" s="49" t="s">
        <v>46</v>
      </c>
      <c r="C25" s="50"/>
      <c r="D25" s="51" t="s">
        <v>48</v>
      </c>
      <c r="E25" s="51" t="s">
        <v>47</v>
      </c>
      <c r="F25" s="51" t="s">
        <v>47</v>
      </c>
      <c r="G25" s="51" t="s">
        <v>47</v>
      </c>
      <c r="H25" s="51" t="s">
        <v>47</v>
      </c>
      <c r="I25" s="51" t="s">
        <v>47</v>
      </c>
      <c r="J25" s="51" t="s">
        <v>47</v>
      </c>
      <c r="L25" s="145"/>
    </row>
    <row r="26" spans="2:12" x14ac:dyDescent="0.2">
      <c r="B26" s="23" t="s">
        <v>31</v>
      </c>
      <c r="C26" s="12"/>
      <c r="D26" s="20"/>
      <c r="E26" s="20"/>
      <c r="F26" s="20"/>
      <c r="G26" s="20"/>
      <c r="H26" s="20"/>
      <c r="I26" s="20"/>
      <c r="J26" s="20"/>
      <c r="L26" s="145"/>
    </row>
    <row r="27" spans="2:12" x14ac:dyDescent="0.2">
      <c r="B27" s="37" t="s">
        <v>15</v>
      </c>
      <c r="C27" s="12" t="s">
        <v>21</v>
      </c>
      <c r="D27" s="29" t="s">
        <v>22</v>
      </c>
      <c r="E27" s="20">
        <f>3+15</f>
        <v>18</v>
      </c>
      <c r="F27" s="20">
        <f>12+24</f>
        <v>36</v>
      </c>
      <c r="G27" s="20">
        <v>15</v>
      </c>
      <c r="H27" s="20">
        <v>55</v>
      </c>
      <c r="I27" s="20">
        <v>56</v>
      </c>
      <c r="J27" s="29">
        <v>34</v>
      </c>
    </row>
    <row r="28" spans="2:12" x14ac:dyDescent="0.2">
      <c r="B28" s="37" t="s">
        <v>34</v>
      </c>
      <c r="C28" s="12" t="s">
        <v>21</v>
      </c>
      <c r="D28" s="29" t="s">
        <v>22</v>
      </c>
      <c r="E28" s="20">
        <f>0.5+4</f>
        <v>4.5</v>
      </c>
      <c r="F28" s="29" t="s">
        <v>45</v>
      </c>
      <c r="G28" s="20">
        <v>2</v>
      </c>
      <c r="H28" s="20">
        <v>5</v>
      </c>
      <c r="I28" s="20">
        <v>4</v>
      </c>
      <c r="J28" s="29">
        <v>4</v>
      </c>
    </row>
    <row r="29" spans="2:12" x14ac:dyDescent="0.2">
      <c r="B29" s="31" t="s">
        <v>32</v>
      </c>
      <c r="C29" s="32"/>
      <c r="D29" s="33"/>
      <c r="E29" s="34"/>
      <c r="F29" s="34"/>
      <c r="G29" s="34"/>
      <c r="H29" s="34"/>
      <c r="I29" s="34"/>
      <c r="J29" s="34"/>
    </row>
    <row r="30" spans="2:12" x14ac:dyDescent="0.2">
      <c r="B30" s="36" t="s">
        <v>15</v>
      </c>
      <c r="C30" s="12" t="s">
        <v>21</v>
      </c>
      <c r="D30" s="33" t="s">
        <v>22</v>
      </c>
      <c r="E30" s="39" t="s">
        <v>45</v>
      </c>
      <c r="F30" s="39" t="s">
        <v>45</v>
      </c>
      <c r="G30" s="39" t="s">
        <v>45</v>
      </c>
      <c r="H30" s="39" t="s">
        <v>45</v>
      </c>
      <c r="I30" s="34">
        <v>0</v>
      </c>
      <c r="J30" s="39">
        <v>0</v>
      </c>
    </row>
    <row r="31" spans="2:12" x14ac:dyDescent="0.2">
      <c r="B31" s="38" t="s">
        <v>34</v>
      </c>
      <c r="C31" s="14" t="s">
        <v>21</v>
      </c>
      <c r="D31" s="30" t="s">
        <v>22</v>
      </c>
      <c r="E31" s="40" t="s">
        <v>45</v>
      </c>
      <c r="F31" s="40" t="s">
        <v>45</v>
      </c>
      <c r="G31" s="21">
        <v>1</v>
      </c>
      <c r="H31" s="21">
        <v>2</v>
      </c>
      <c r="I31" s="21">
        <v>1</v>
      </c>
      <c r="J31" s="40">
        <v>2</v>
      </c>
    </row>
    <row r="32" spans="2:12" x14ac:dyDescent="0.2"/>
    <row r="33" spans="2:12" x14ac:dyDescent="0.2">
      <c r="B33" s="16" t="s">
        <v>36</v>
      </c>
      <c r="C33" s="17" t="s">
        <v>116</v>
      </c>
      <c r="D33" s="18">
        <v>1</v>
      </c>
      <c r="E33" s="19">
        <v>2</v>
      </c>
      <c r="F33" s="19">
        <v>3</v>
      </c>
      <c r="G33" s="19">
        <v>4</v>
      </c>
      <c r="H33" s="19">
        <v>5</v>
      </c>
      <c r="I33" s="19">
        <v>6</v>
      </c>
      <c r="J33" s="19">
        <v>7</v>
      </c>
    </row>
    <row r="34" spans="2:12" x14ac:dyDescent="0.2">
      <c r="B34" s="49" t="s">
        <v>46</v>
      </c>
      <c r="C34" s="50"/>
      <c r="D34" s="51" t="s">
        <v>48</v>
      </c>
      <c r="E34" s="51" t="s">
        <v>48</v>
      </c>
      <c r="F34" s="51" t="s">
        <v>48</v>
      </c>
      <c r="G34" s="51" t="s">
        <v>48</v>
      </c>
      <c r="H34" s="51" t="s">
        <v>47</v>
      </c>
      <c r="I34" s="51" t="s">
        <v>47</v>
      </c>
      <c r="J34" s="51" t="s">
        <v>48</v>
      </c>
      <c r="L34" s="145"/>
    </row>
    <row r="35" spans="2:12" x14ac:dyDescent="0.2">
      <c r="B35" s="23" t="s">
        <v>31</v>
      </c>
      <c r="C35" s="12"/>
      <c r="D35" s="20"/>
      <c r="E35" s="20"/>
      <c r="F35" s="20"/>
      <c r="G35" s="20"/>
      <c r="H35" s="20"/>
      <c r="I35" s="20"/>
      <c r="J35" s="20"/>
      <c r="L35" s="145"/>
    </row>
    <row r="36" spans="2:12" x14ac:dyDescent="0.2">
      <c r="B36" s="37" t="s">
        <v>15</v>
      </c>
      <c r="C36" s="12" t="s">
        <v>21</v>
      </c>
      <c r="D36" s="29" t="s">
        <v>22</v>
      </c>
      <c r="E36" s="29" t="s">
        <v>22</v>
      </c>
      <c r="F36" s="29" t="s">
        <v>22</v>
      </c>
      <c r="G36" s="29" t="s">
        <v>22</v>
      </c>
      <c r="H36" s="20">
        <v>5</v>
      </c>
      <c r="I36" s="20">
        <v>10</v>
      </c>
      <c r="J36" s="29" t="s">
        <v>22</v>
      </c>
      <c r="L36" s="146"/>
    </row>
    <row r="37" spans="2:12" x14ac:dyDescent="0.2">
      <c r="B37" s="37" t="s">
        <v>37</v>
      </c>
      <c r="C37" s="12" t="s">
        <v>21</v>
      </c>
      <c r="D37" s="29" t="s">
        <v>22</v>
      </c>
      <c r="E37" s="29" t="s">
        <v>22</v>
      </c>
      <c r="F37" s="29" t="s">
        <v>22</v>
      </c>
      <c r="G37" s="29" t="s">
        <v>22</v>
      </c>
      <c r="H37" s="86">
        <f>1+8/6+18/6+24/6</f>
        <v>9.3333333333333321</v>
      </c>
      <c r="I37" s="86">
        <f>1+3+8/6+18/6+24/6</f>
        <v>12.333333333333332</v>
      </c>
      <c r="J37" s="29" t="s">
        <v>22</v>
      </c>
      <c r="L37" s="146"/>
    </row>
    <row r="38" spans="2:12" x14ac:dyDescent="0.2">
      <c r="B38" s="31" t="s">
        <v>32</v>
      </c>
      <c r="C38" s="32"/>
      <c r="D38" s="33"/>
      <c r="E38" s="34"/>
      <c r="F38" s="34"/>
      <c r="G38" s="34"/>
      <c r="H38" s="34"/>
      <c r="I38" s="34"/>
      <c r="J38" s="34"/>
    </row>
    <row r="39" spans="2:12" x14ac:dyDescent="0.2">
      <c r="B39" s="36" t="s">
        <v>15</v>
      </c>
      <c r="C39" s="12" t="s">
        <v>21</v>
      </c>
      <c r="D39" s="33" t="s">
        <v>22</v>
      </c>
      <c r="E39" s="39" t="s">
        <v>22</v>
      </c>
      <c r="F39" s="39" t="s">
        <v>22</v>
      </c>
      <c r="G39" s="39" t="s">
        <v>22</v>
      </c>
      <c r="H39" s="39" t="s">
        <v>22</v>
      </c>
      <c r="I39" s="34">
        <v>0</v>
      </c>
      <c r="J39" s="39" t="s">
        <v>22</v>
      </c>
    </row>
    <row r="40" spans="2:12" x14ac:dyDescent="0.2">
      <c r="B40" s="38" t="s">
        <v>37</v>
      </c>
      <c r="C40" s="14" t="s">
        <v>21</v>
      </c>
      <c r="D40" s="30" t="s">
        <v>22</v>
      </c>
      <c r="E40" s="40" t="s">
        <v>22</v>
      </c>
      <c r="F40" s="40" t="s">
        <v>22</v>
      </c>
      <c r="G40" s="40" t="s">
        <v>22</v>
      </c>
      <c r="H40" s="21">
        <v>0.5</v>
      </c>
      <c r="I40" s="21">
        <v>0</v>
      </c>
      <c r="J40" s="40" t="s">
        <v>22</v>
      </c>
    </row>
    <row r="41" spans="2:12" x14ac:dyDescent="0.2"/>
    <row r="42" spans="2:12" x14ac:dyDescent="0.2">
      <c r="B42" s="16" t="s">
        <v>38</v>
      </c>
      <c r="C42" s="17" t="s">
        <v>116</v>
      </c>
      <c r="D42" s="18">
        <v>1</v>
      </c>
      <c r="E42" s="19">
        <v>2</v>
      </c>
      <c r="F42" s="19">
        <v>3</v>
      </c>
      <c r="G42" s="19">
        <v>4</v>
      </c>
      <c r="H42" s="19">
        <v>5</v>
      </c>
      <c r="I42" s="19">
        <v>6</v>
      </c>
      <c r="J42" s="19">
        <v>7</v>
      </c>
    </row>
    <row r="43" spans="2:12" x14ac:dyDescent="0.2">
      <c r="B43" s="23" t="s">
        <v>13</v>
      </c>
      <c r="C43" s="12" t="s">
        <v>28</v>
      </c>
      <c r="D43" s="20">
        <v>600</v>
      </c>
      <c r="E43" s="29">
        <v>1500</v>
      </c>
      <c r="F43" s="29">
        <v>1500</v>
      </c>
      <c r="G43" s="29">
        <v>1500</v>
      </c>
      <c r="H43" s="29">
        <v>2000</v>
      </c>
      <c r="I43" s="29">
        <v>2000</v>
      </c>
      <c r="J43" s="29">
        <v>1200</v>
      </c>
      <c r="L43" s="145"/>
    </row>
    <row r="44" spans="2:12" x14ac:dyDescent="0.2">
      <c r="B44" s="23" t="s">
        <v>80</v>
      </c>
      <c r="C44" s="12" t="s">
        <v>81</v>
      </c>
      <c r="D44" s="20">
        <v>0</v>
      </c>
      <c r="E44" s="29">
        <v>0</v>
      </c>
      <c r="F44" s="29">
        <v>0</v>
      </c>
      <c r="G44" s="29">
        <v>0</v>
      </c>
      <c r="H44" s="85">
        <f>103/11*3*1250</f>
        <v>35113.63636363636</v>
      </c>
      <c r="I44" s="85">
        <f t="shared" ref="I44:J44" si="0">103/11*3*1250</f>
        <v>35113.63636363636</v>
      </c>
      <c r="J44" s="85">
        <f t="shared" si="0"/>
        <v>35113.63636363636</v>
      </c>
      <c r="L44" s="145"/>
    </row>
    <row r="45" spans="2:12" x14ac:dyDescent="0.2">
      <c r="B45" s="41" t="s">
        <v>14</v>
      </c>
      <c r="C45" s="12" t="s">
        <v>28</v>
      </c>
      <c r="D45" s="29">
        <v>60</v>
      </c>
      <c r="E45" s="29">
        <v>300</v>
      </c>
      <c r="F45" s="29">
        <v>300</v>
      </c>
      <c r="G45" s="29">
        <v>200</v>
      </c>
      <c r="H45" s="20">
        <v>200</v>
      </c>
      <c r="I45" s="20">
        <v>200</v>
      </c>
      <c r="J45" s="29">
        <v>250</v>
      </c>
    </row>
    <row r="46" spans="2:12" x14ac:dyDescent="0.2">
      <c r="B46" s="42" t="s">
        <v>39</v>
      </c>
      <c r="C46" s="14" t="s">
        <v>28</v>
      </c>
      <c r="D46" s="40">
        <v>20</v>
      </c>
      <c r="E46" s="40">
        <v>250</v>
      </c>
      <c r="F46" s="40">
        <v>250</v>
      </c>
      <c r="G46" s="40">
        <v>100</v>
      </c>
      <c r="H46" s="40">
        <v>200</v>
      </c>
      <c r="I46" s="21">
        <v>200</v>
      </c>
      <c r="J46" s="40">
        <v>250</v>
      </c>
    </row>
    <row r="47" spans="2:12" x14ac:dyDescent="0.2">
      <c r="D47" s="12"/>
    </row>
    <row r="48" spans="2:12" x14ac:dyDescent="0.2">
      <c r="D48" s="12"/>
    </row>
    <row r="49" x14ac:dyDescent="0.2"/>
    <row r="50" x14ac:dyDescent="0.2"/>
    <row r="51" x14ac:dyDescent="0.2"/>
    <row r="52" x14ac:dyDescent="0.2"/>
  </sheetData>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10"/>
  <sheetViews>
    <sheetView showGridLines="0" zoomScale="95" zoomScaleNormal="115" workbookViewId="0">
      <selection activeCell="W19" sqref="W19"/>
    </sheetView>
  </sheetViews>
  <sheetFormatPr defaultColWidth="0" defaultRowHeight="11.4" zeroHeight="1" x14ac:dyDescent="0.2"/>
  <cols>
    <col min="1" max="1" width="2.19921875" style="56" customWidth="1"/>
    <col min="2" max="2" width="24.09765625" style="59" customWidth="1"/>
    <col min="3" max="3" width="6.69921875" style="59" customWidth="1"/>
    <col min="4" max="4" width="14" style="59" bestFit="1" customWidth="1"/>
    <col min="5" max="7" width="14" style="59" customWidth="1"/>
    <col min="8" max="8" width="7.19921875" style="59" customWidth="1"/>
    <col min="9" max="9" width="10.3984375" style="59" bestFit="1" customWidth="1"/>
    <col min="10" max="11" width="9.8984375" style="59" customWidth="1"/>
    <col min="12" max="12" width="10" style="59" bestFit="1" customWidth="1"/>
    <col min="13" max="13" width="11.09765625" style="59" bestFit="1" customWidth="1"/>
    <col min="14" max="14" width="9.69921875" style="59" bestFit="1" customWidth="1"/>
    <col min="15" max="15" width="10.19921875" style="59" bestFit="1" customWidth="1"/>
    <col min="16" max="16" width="9.69921875" style="59" bestFit="1" customWidth="1"/>
    <col min="17" max="17" width="10.19921875" style="59" bestFit="1" customWidth="1"/>
    <col min="18" max="18" width="9.69921875" style="59" bestFit="1" customWidth="1"/>
    <col min="19" max="19" width="10.19921875" style="59" bestFit="1" customWidth="1"/>
    <col min="20" max="28" width="9.69921875" style="59" customWidth="1"/>
    <col min="29" max="16384" width="9.69921875" style="59" hidden="1"/>
  </cols>
  <sheetData>
    <row r="1" spans="1:28" ht="19.5" customHeight="1" x14ac:dyDescent="0.3">
      <c r="B1" s="57" t="s">
        <v>26</v>
      </c>
      <c r="C1" s="58"/>
      <c r="D1" s="58"/>
      <c r="E1" s="58"/>
      <c r="F1" s="58"/>
      <c r="G1" s="58"/>
      <c r="H1" s="58"/>
      <c r="I1" s="58"/>
      <c r="J1" s="58"/>
      <c r="K1" s="58"/>
      <c r="L1" s="58"/>
      <c r="M1" s="58"/>
      <c r="N1" s="58"/>
      <c r="O1" s="58"/>
      <c r="P1" s="58"/>
      <c r="Q1" s="58"/>
      <c r="R1" s="58"/>
      <c r="S1" s="58"/>
      <c r="T1" s="58"/>
      <c r="U1" s="58"/>
      <c r="V1" s="58"/>
      <c r="W1" s="58"/>
      <c r="X1" s="58"/>
      <c r="Y1" s="58"/>
      <c r="Z1" s="58"/>
      <c r="AA1" s="58"/>
    </row>
    <row r="2" spans="1:28" ht="23.25" customHeight="1" x14ac:dyDescent="0.2">
      <c r="B2" s="5" t="s">
        <v>106</v>
      </c>
      <c r="C2" s="58"/>
      <c r="D2" s="58"/>
      <c r="E2" s="58"/>
      <c r="F2" s="58"/>
      <c r="G2" s="58"/>
      <c r="H2" s="58"/>
      <c r="I2" s="58"/>
      <c r="J2" s="58"/>
      <c r="K2" s="58"/>
      <c r="L2" s="58"/>
      <c r="M2" s="58"/>
      <c r="N2" s="60"/>
      <c r="O2" s="60"/>
      <c r="P2" s="60"/>
      <c r="Q2" s="60"/>
      <c r="R2" s="60"/>
      <c r="S2" s="60"/>
      <c r="T2" s="60"/>
      <c r="U2" s="60"/>
      <c r="V2" s="60"/>
      <c r="W2" s="60"/>
      <c r="X2" s="60"/>
      <c r="Y2" s="60"/>
      <c r="Z2" s="60"/>
      <c r="AA2" s="60"/>
    </row>
    <row r="3" spans="1:28" x14ac:dyDescent="0.2"/>
    <row r="4" spans="1:28" s="64" customFormat="1" x14ac:dyDescent="0.2">
      <c r="A4" s="61"/>
      <c r="B4" s="65"/>
      <c r="C4" s="77"/>
      <c r="D4" s="77"/>
      <c r="E4" s="77"/>
      <c r="F4" s="77"/>
      <c r="G4" s="156" t="s">
        <v>67</v>
      </c>
      <c r="H4" s="105"/>
      <c r="I4" s="155">
        <v>2018</v>
      </c>
      <c r="J4" s="155"/>
      <c r="K4" s="155"/>
      <c r="L4" s="155"/>
      <c r="M4" s="155"/>
      <c r="N4" s="155"/>
      <c r="O4" s="155"/>
      <c r="P4" s="155"/>
      <c r="Q4" s="155"/>
      <c r="R4" s="155"/>
      <c r="S4" s="155">
        <v>2019</v>
      </c>
      <c r="T4" s="155"/>
      <c r="U4" s="155"/>
      <c r="V4" s="155"/>
      <c r="W4" s="155"/>
      <c r="X4" s="155"/>
      <c r="Y4" s="155"/>
      <c r="Z4" s="155"/>
      <c r="AA4" s="155"/>
    </row>
    <row r="5" spans="1:28" x14ac:dyDescent="0.2">
      <c r="B5" s="65" t="s">
        <v>24</v>
      </c>
      <c r="C5" s="76" t="s">
        <v>17</v>
      </c>
      <c r="D5" s="151" t="s">
        <v>44</v>
      </c>
      <c r="E5" s="151" t="s">
        <v>43</v>
      </c>
      <c r="F5" s="151" t="s">
        <v>82</v>
      </c>
      <c r="G5" s="156"/>
      <c r="H5" s="78" t="s">
        <v>49</v>
      </c>
      <c r="I5" s="152" t="s">
        <v>0</v>
      </c>
      <c r="J5" s="152" t="s">
        <v>1</v>
      </c>
      <c r="K5" s="152" t="s">
        <v>2</v>
      </c>
      <c r="L5" s="152" t="s">
        <v>3</v>
      </c>
      <c r="M5" s="152" t="s">
        <v>4</v>
      </c>
      <c r="N5" s="152" t="s">
        <v>5</v>
      </c>
      <c r="O5" s="152" t="s">
        <v>6</v>
      </c>
      <c r="P5" s="152" t="s">
        <v>7</v>
      </c>
      <c r="Q5" s="152" t="s">
        <v>8</v>
      </c>
      <c r="R5" s="152" t="s">
        <v>9</v>
      </c>
      <c r="S5" s="152" t="s">
        <v>10</v>
      </c>
      <c r="T5" s="152" t="s">
        <v>11</v>
      </c>
      <c r="U5" s="152" t="s">
        <v>0</v>
      </c>
      <c r="V5" s="152" t="s">
        <v>1</v>
      </c>
      <c r="W5" s="152" t="s">
        <v>2</v>
      </c>
      <c r="X5" s="152" t="s">
        <v>3</v>
      </c>
      <c r="Y5" s="152" t="s">
        <v>4</v>
      </c>
      <c r="Z5" s="152" t="s">
        <v>5</v>
      </c>
      <c r="AA5" s="152" t="s">
        <v>6</v>
      </c>
    </row>
    <row r="6" spans="1:28" x14ac:dyDescent="0.2">
      <c r="B6" s="66" t="s">
        <v>65</v>
      </c>
      <c r="C6" s="59" t="s">
        <v>23</v>
      </c>
      <c r="D6" s="79">
        <f>AVERAGE(I6:AA6)</f>
        <v>20815.490213275236</v>
      </c>
      <c r="E6" s="79">
        <f>D6*12</f>
        <v>249785.88255930285</v>
      </c>
      <c r="F6" s="79">
        <f>E6/Indsatsen!$D$16</f>
        <v>43943.812672469947</v>
      </c>
      <c r="G6" s="79">
        <f>F6/Indsatsen!$C$29</f>
        <v>4545.911655772753</v>
      </c>
      <c r="H6" s="81">
        <f>E6/$E$9</f>
        <v>0.65284256533380303</v>
      </c>
      <c r="I6" s="67">
        <f>'Generelle antagelser'!$D$15*SUM(Input!D9,Input!D18,Input!D27,Input!D36)+'Generelle antagelser'!$D$19*SUM(Input!D12,Input!D21,Input!D30,Input!D39)</f>
        <v>7635.0253678036597</v>
      </c>
      <c r="J6" s="67">
        <f>I6</f>
        <v>7635.0253678036597</v>
      </c>
      <c r="K6" s="67">
        <f>I6</f>
        <v>7635.0253678036597</v>
      </c>
      <c r="L6" s="67">
        <f>'Generelle antagelser'!$D$15*SUM(Input!E9,Input!E18,Input!E27,Input!E36)+'Generelle antagelser'!$D$19*SUM(Input!E12,Input!E21,Input!E30,Input!E39)</f>
        <v>27486.091324093177</v>
      </c>
      <c r="M6" s="67">
        <f>L6</f>
        <v>27486.091324093177</v>
      </c>
      <c r="N6" s="67">
        <f>M6</f>
        <v>27486.091324093177</v>
      </c>
      <c r="O6" s="67">
        <f>'Generelle antagelser'!$D$15*SUM(Input!F9,Input!F18,Input!F27,Input!F36)+'Generelle antagelser'!$D$19*SUM(Input!F12,Input!F21,Input!F30,Input!F39)</f>
        <v>16033.553272387686</v>
      </c>
      <c r="P6" s="67">
        <f>O6</f>
        <v>16033.553272387686</v>
      </c>
      <c r="Q6" s="67">
        <f>'Generelle antagelser'!$D$15*SUM(Input!G9,Input!G18,Input!G27,Input!G36)+'Generelle antagelser'!$D$19*SUM(Input!G12,Input!G21,Input!G30,Input!G39)</f>
        <v>19087.563419509148</v>
      </c>
      <c r="R6" s="67">
        <f>Q6</f>
        <v>19087.563419509148</v>
      </c>
      <c r="S6" s="67">
        <f>'Generelle antagelser'!$D$15*SUM(Input!H9,Input!H18,Input!H27,Input!H36)+'Generelle antagelser'!$D$19*SUM(Input!H12,Input!H21,Input!H30,Input!H39)</f>
        <v>30158.350202824455</v>
      </c>
      <c r="T6" s="67">
        <f>S6</f>
        <v>30158.350202824455</v>
      </c>
      <c r="U6" s="67">
        <f>S6</f>
        <v>30158.350202824455</v>
      </c>
      <c r="V6" s="67">
        <f>'Generelle antagelser'!$D$15*SUM(Input!I9,Input!I18,Input!I27,Input!I36)+'Generelle antagelser'!$D$19*SUM(Input!I12,Input!I21,Input!I30,Input!I39)</f>
        <v>30158.350202824455</v>
      </c>
      <c r="W6" s="67">
        <f>V6</f>
        <v>30158.350202824455</v>
      </c>
      <c r="X6" s="67">
        <f>V6</f>
        <v>30158.350202824455</v>
      </c>
      <c r="Y6" s="67">
        <f>'Generelle antagelser'!$D$15*SUM(Input!J9,Input!J18,Input!J27,Input!J36)+'Generelle antagelser'!$D$19*SUM(Input!J12,Input!J21,Input!J30,Input!J39)</f>
        <v>12979.543125266222</v>
      </c>
      <c r="Z6" s="67">
        <f>Y6</f>
        <v>12979.543125266222</v>
      </c>
      <c r="AA6" s="67">
        <f>Y6</f>
        <v>12979.543125266222</v>
      </c>
      <c r="AB6" s="75"/>
    </row>
    <row r="7" spans="1:28" x14ac:dyDescent="0.2">
      <c r="B7" s="66" t="s">
        <v>66</v>
      </c>
      <c r="C7" s="59" t="s">
        <v>23</v>
      </c>
      <c r="D7" s="79">
        <f>AVERAGE(I7:AA7)</f>
        <v>4836.2253415243586</v>
      </c>
      <c r="E7" s="79">
        <f>D7*12</f>
        <v>58034.704098292306</v>
      </c>
      <c r="F7" s="79">
        <f>E7/Indsatsen!$D$16</f>
        <v>10209.809054329202</v>
      </c>
      <c r="G7" s="79">
        <f>F7/Indsatsen!$C$29</f>
        <v>1056.1871435512969</v>
      </c>
      <c r="H7" s="81">
        <f>E7/$E$9</f>
        <v>0.15168000974963933</v>
      </c>
      <c r="I7" s="67">
        <f>'Generelle antagelser'!$D$15*SUM(Input!D10,Input!D19,Input!D28,Input!D37)+'Generelle antagelser'!$D$19*SUM(Input!D13,Input!D22,Input!D31,Input!D40)</f>
        <v>1798.4830753527201</v>
      </c>
      <c r="J7" s="67">
        <f t="shared" ref="J7:J8" si="0">I7</f>
        <v>1798.4830753527201</v>
      </c>
      <c r="K7" s="67">
        <f t="shared" ref="K7:K8" si="1">I7</f>
        <v>1798.4830753527201</v>
      </c>
      <c r="L7" s="67">
        <f>'Generelle antagelser'!$D$15*SUM(Input!E10,Input!E19,Input!E28,Input!E37)+'Generelle antagelser'!$D$19*SUM(Input!E13,Input!E22,Input!E31,Input!E40)</f>
        <v>3626.6370497067383</v>
      </c>
      <c r="M7" s="67">
        <f t="shared" ref="M7:N8" si="2">L7</f>
        <v>3626.6370497067383</v>
      </c>
      <c r="N7" s="67">
        <f t="shared" si="2"/>
        <v>3626.6370497067383</v>
      </c>
      <c r="O7" s="67">
        <f>'Generelle antagelser'!$D$15*SUM(Input!F10,Input!F19,Input!F28,Input!F37)+'Generelle antagelser'!$D$19*SUM(Input!F13,Input!F22,Input!F31,Input!F40)</f>
        <v>381.75126839018299</v>
      </c>
      <c r="P7" s="67">
        <f t="shared" ref="P7:P8" si="3">O7</f>
        <v>381.75126839018299</v>
      </c>
      <c r="Q7" s="67">
        <f>'Generelle antagelser'!$D$15*SUM(Input!G10,Input!G19,Input!G28,Input!G37)+'Generelle antagelser'!$D$19*SUM(Input!G13,Input!G22,Input!G31,Input!G40)</f>
        <v>4682.8781578733924</v>
      </c>
      <c r="R7" s="67">
        <f t="shared" ref="R7:R8" si="4">Q7</f>
        <v>4682.8781578733924</v>
      </c>
      <c r="S7" s="67">
        <f>'Generelle antagelser'!$D$15*SUM(Input!H10,Input!H19,Input!H28,Input!H37)+'Generelle antagelser'!$D$19*SUM(Input!H13,Input!H22,Input!H31,Input!H40)</f>
        <v>10205.577806728281</v>
      </c>
      <c r="T7" s="67">
        <f t="shared" ref="T7:T8" si="5">S7</f>
        <v>10205.577806728281</v>
      </c>
      <c r="U7" s="67">
        <f t="shared" ref="U7:U8" si="6">S7</f>
        <v>10205.577806728281</v>
      </c>
      <c r="V7" s="67">
        <f>'Generelle antagelser'!$D$15*SUM(Input!I10,Input!I19,Input!I28,Input!I37)+'Generelle antagelser'!$D$19*SUM(Input!I13,Input!I22,Input!I31,Input!I40)</f>
        <v>9009.3925329621325</v>
      </c>
      <c r="W7" s="67">
        <f t="shared" ref="W7:W8" si="7">V7</f>
        <v>9009.3925329621325</v>
      </c>
      <c r="X7" s="67">
        <f t="shared" ref="X7:X8" si="8">V7</f>
        <v>9009.3925329621325</v>
      </c>
      <c r="Y7" s="67">
        <f>'Generelle antagelser'!$D$15*SUM(Input!J10,Input!J19,Input!J28,Input!J37)+'Generelle antagelser'!$D$19*SUM(Input!J13,Input!J22,Input!J31,Input!J40)</f>
        <v>2612.9170807286846</v>
      </c>
      <c r="Z7" s="67">
        <f t="shared" ref="Z7:Z8" si="9">Y7</f>
        <v>2612.9170807286846</v>
      </c>
      <c r="AA7" s="67">
        <f t="shared" ref="AA7:AA8" si="10">Y7</f>
        <v>2612.9170807286846</v>
      </c>
      <c r="AB7" s="75"/>
    </row>
    <row r="8" spans="1:28" x14ac:dyDescent="0.2">
      <c r="B8" s="66" t="s">
        <v>12</v>
      </c>
      <c r="C8" s="59" t="s">
        <v>23</v>
      </c>
      <c r="D8" s="79">
        <f>AVERAGE(I8:AA8)</f>
        <v>6232.679425837322</v>
      </c>
      <c r="E8" s="79">
        <f t="shared" ref="E8" si="11">D8*12</f>
        <v>74792.153110047861</v>
      </c>
      <c r="F8" s="79">
        <f>E8/Indsatsen!$D$16</f>
        <v>13157.87878787879</v>
      </c>
      <c r="G8" s="79">
        <f>F8/Indsatsen!$C$29</f>
        <v>1361.1598746081509</v>
      </c>
      <c r="H8" s="81">
        <f>E8/$E$9</f>
        <v>0.1954774249165577</v>
      </c>
      <c r="I8" s="67">
        <f>SUM(Input!D43:D46)/3</f>
        <v>226.66666666666666</v>
      </c>
      <c r="J8" s="67">
        <f t="shared" si="0"/>
        <v>226.66666666666666</v>
      </c>
      <c r="K8" s="67">
        <f t="shared" si="1"/>
        <v>226.66666666666666</v>
      </c>
      <c r="L8" s="67">
        <f>SUM(Input!E43:E46)/3</f>
        <v>683.33333333333337</v>
      </c>
      <c r="M8" s="67">
        <f t="shared" si="2"/>
        <v>683.33333333333337</v>
      </c>
      <c r="N8" s="67">
        <f t="shared" si="2"/>
        <v>683.33333333333337</v>
      </c>
      <c r="O8" s="67">
        <f>SUM(Input!F43:F46)/2</f>
        <v>1025</v>
      </c>
      <c r="P8" s="67">
        <f t="shared" si="3"/>
        <v>1025</v>
      </c>
      <c r="Q8" s="67">
        <f>SUM(Input!G43:G46)/2</f>
        <v>900</v>
      </c>
      <c r="R8" s="67">
        <f t="shared" si="4"/>
        <v>900</v>
      </c>
      <c r="S8" s="67">
        <f>SUM(Input!H43:H46)/3</f>
        <v>12504.545454545454</v>
      </c>
      <c r="T8" s="67">
        <f t="shared" si="5"/>
        <v>12504.545454545454</v>
      </c>
      <c r="U8" s="67">
        <f t="shared" si="6"/>
        <v>12504.545454545454</v>
      </c>
      <c r="V8" s="67">
        <f>SUM(Input!I43:I46)/3</f>
        <v>12504.545454545454</v>
      </c>
      <c r="W8" s="67">
        <f t="shared" si="7"/>
        <v>12504.545454545454</v>
      </c>
      <c r="X8" s="67">
        <f t="shared" si="8"/>
        <v>12504.545454545454</v>
      </c>
      <c r="Y8" s="67">
        <f>SUM(Input!J43:J46)/3</f>
        <v>12271.21212121212</v>
      </c>
      <c r="Z8" s="67">
        <f t="shared" si="9"/>
        <v>12271.21212121212</v>
      </c>
      <c r="AA8" s="67">
        <f t="shared" si="10"/>
        <v>12271.21212121212</v>
      </c>
      <c r="AB8" s="75"/>
    </row>
    <row r="9" spans="1:28" ht="12" thickBot="1" x14ac:dyDescent="0.25">
      <c r="B9" s="68" t="s">
        <v>25</v>
      </c>
      <c r="C9" s="68" t="s">
        <v>23</v>
      </c>
      <c r="D9" s="80">
        <f>SUM(D6:D8)</f>
        <v>31884.394980636916</v>
      </c>
      <c r="E9" s="80">
        <f>SUM(E6:E8)</f>
        <v>382612.73976764298</v>
      </c>
      <c r="F9" s="80">
        <f>SUM(F6:F8)</f>
        <v>67311.500514677929</v>
      </c>
      <c r="G9" s="87">
        <f>F9/Indsatsen!$C$29</f>
        <v>6963.2586739321996</v>
      </c>
      <c r="H9" s="82"/>
      <c r="I9" s="69">
        <f t="shared" ref="I9:AA9" si="12">SUM(I6:I8)</f>
        <v>9660.1751098230452</v>
      </c>
      <c r="J9" s="69">
        <f t="shared" si="12"/>
        <v>9660.1751098230452</v>
      </c>
      <c r="K9" s="69">
        <f t="shared" si="12"/>
        <v>9660.1751098230452</v>
      </c>
      <c r="L9" s="69">
        <f t="shared" si="12"/>
        <v>31796.061707133249</v>
      </c>
      <c r="M9" s="69">
        <f t="shared" si="12"/>
        <v>31796.061707133249</v>
      </c>
      <c r="N9" s="69">
        <f t="shared" si="12"/>
        <v>31796.061707133249</v>
      </c>
      <c r="O9" s="69">
        <f t="shared" si="12"/>
        <v>17440.30454077787</v>
      </c>
      <c r="P9" s="69">
        <f t="shared" si="12"/>
        <v>17440.30454077787</v>
      </c>
      <c r="Q9" s="69">
        <f t="shared" si="12"/>
        <v>24670.441577382539</v>
      </c>
      <c r="R9" s="69">
        <f t="shared" si="12"/>
        <v>24670.441577382539</v>
      </c>
      <c r="S9" s="69">
        <f t="shared" si="12"/>
        <v>52868.473464098191</v>
      </c>
      <c r="T9" s="69">
        <f t="shared" si="12"/>
        <v>52868.473464098191</v>
      </c>
      <c r="U9" s="69">
        <f t="shared" si="12"/>
        <v>52868.473464098191</v>
      </c>
      <c r="V9" s="69">
        <f t="shared" si="12"/>
        <v>51672.288190332045</v>
      </c>
      <c r="W9" s="69">
        <f t="shared" si="12"/>
        <v>51672.288190332045</v>
      </c>
      <c r="X9" s="69">
        <f t="shared" si="12"/>
        <v>51672.288190332045</v>
      </c>
      <c r="Y9" s="69">
        <f t="shared" si="12"/>
        <v>27863.672327207027</v>
      </c>
      <c r="Z9" s="69">
        <f t="shared" si="12"/>
        <v>27863.672327207027</v>
      </c>
      <c r="AA9" s="69">
        <f t="shared" si="12"/>
        <v>27863.672327207027</v>
      </c>
    </row>
    <row r="10" spans="1:28" x14ac:dyDescent="0.2">
      <c r="G10" s="74"/>
      <c r="H10" s="74"/>
    </row>
    <row r="11" spans="1:28" x14ac:dyDescent="0.2"/>
    <row r="12" spans="1:28" x14ac:dyDescent="0.2">
      <c r="B12" s="64" t="s">
        <v>119</v>
      </c>
      <c r="N12" s="150" t="s">
        <v>118</v>
      </c>
      <c r="R12" s="64"/>
    </row>
    <row r="13" spans="1:28" x14ac:dyDescent="0.2"/>
    <row r="14" spans="1:28" x14ac:dyDescent="0.2"/>
    <row r="15" spans="1:28" x14ac:dyDescent="0.2"/>
    <row r="16" spans="1:28" x14ac:dyDescent="0.2"/>
    <row r="17" x14ac:dyDescent="0.2"/>
    <row r="18" x14ac:dyDescent="0.2"/>
    <row r="19" x14ac:dyDescent="0.2"/>
    <row r="20" x14ac:dyDescent="0.2"/>
    <row r="21" x14ac:dyDescent="0.2"/>
    <row r="22" x14ac:dyDescent="0.2"/>
    <row r="23" x14ac:dyDescent="0.2"/>
    <row r="24" x14ac:dyDescent="0.2"/>
    <row r="25" x14ac:dyDescent="0.2"/>
    <row r="26" x14ac:dyDescent="0.2"/>
    <row r="27" x14ac:dyDescent="0.2"/>
    <row r="28" x14ac:dyDescent="0.2"/>
    <row r="29" x14ac:dyDescent="0.2"/>
    <row r="30" x14ac:dyDescent="0.2"/>
    <row r="31" x14ac:dyDescent="0.2"/>
    <row r="32" x14ac:dyDescent="0.2"/>
    <row r="33" spans="2:27" x14ac:dyDescent="0.2"/>
    <row r="34" spans="2:27" x14ac:dyDescent="0.2"/>
    <row r="35" spans="2:27" x14ac:dyDescent="0.2"/>
    <row r="36" spans="2:27" x14ac:dyDescent="0.2"/>
    <row r="37" spans="2:27" x14ac:dyDescent="0.2"/>
    <row r="38" spans="2:27" x14ac:dyDescent="0.2">
      <c r="B38" s="66"/>
    </row>
    <row r="39" spans="2:27" x14ac:dyDescent="0.2">
      <c r="B39" s="62" t="s">
        <v>83</v>
      </c>
      <c r="C39" s="63"/>
      <c r="D39" s="63"/>
      <c r="E39" s="63"/>
      <c r="F39" s="63"/>
      <c r="G39" s="63"/>
      <c r="H39" s="63"/>
      <c r="I39" s="62"/>
      <c r="J39" s="62"/>
      <c r="K39" s="62"/>
      <c r="L39" s="62"/>
      <c r="M39" s="62"/>
      <c r="N39" s="62"/>
      <c r="O39" s="62"/>
      <c r="P39" s="62"/>
      <c r="Q39" s="62"/>
      <c r="R39" s="62"/>
      <c r="S39" s="62"/>
      <c r="T39" s="62"/>
      <c r="U39" s="62"/>
      <c r="V39" s="62"/>
      <c r="W39" s="62"/>
      <c r="X39" s="62"/>
      <c r="Y39" s="62"/>
      <c r="Z39" s="62"/>
      <c r="AA39" s="62"/>
    </row>
    <row r="40" spans="2:27" x14ac:dyDescent="0.2"/>
    <row r="41" spans="2:27" x14ac:dyDescent="0.2">
      <c r="B41" s="64" t="s">
        <v>120</v>
      </c>
      <c r="G41" s="74"/>
      <c r="H41" s="74"/>
    </row>
    <row r="42" spans="2:27" ht="22.8" x14ac:dyDescent="0.2">
      <c r="B42" s="88"/>
      <c r="C42" s="76" t="s">
        <v>17</v>
      </c>
      <c r="D42" s="151" t="s">
        <v>44</v>
      </c>
      <c r="E42" s="151" t="s">
        <v>43</v>
      </c>
      <c r="F42" s="151" t="s">
        <v>82</v>
      </c>
      <c r="G42" s="78" t="s">
        <v>67</v>
      </c>
      <c r="H42" s="78" t="s">
        <v>49</v>
      </c>
    </row>
    <row r="43" spans="2:27" x14ac:dyDescent="0.2">
      <c r="B43" s="66" t="s">
        <v>65</v>
      </c>
      <c r="C43" s="59" t="s">
        <v>23</v>
      </c>
      <c r="D43" s="79">
        <f>AVERAGE(S6:AA6)</f>
        <v>24432.081176971707</v>
      </c>
      <c r="E43" s="79">
        <f>D43*12</f>
        <v>293184.97412366048</v>
      </c>
      <c r="F43" s="79">
        <f>E43/Indsatsen!$D$16</f>
        <v>51578.8380402736</v>
      </c>
      <c r="G43" s="79">
        <f>F43/Indsatsen!$C$29</f>
        <v>5335.7418662352002</v>
      </c>
      <c r="H43" s="81">
        <f>E43/$E$46</f>
        <v>0.553578466572202</v>
      </c>
    </row>
    <row r="44" spans="2:27" x14ac:dyDescent="0.2">
      <c r="B44" s="66" t="s">
        <v>66</v>
      </c>
      <c r="C44" s="59" t="s">
        <v>23</v>
      </c>
      <c r="D44" s="79">
        <f>AVERAGE(S7:AA7)</f>
        <v>7275.9624734730342</v>
      </c>
      <c r="E44" s="79">
        <f>D44*12</f>
        <v>87311.549681676406</v>
      </c>
      <c r="F44" s="79">
        <f>E44/Indsatsen!$D$16</f>
        <v>15360.365221776405</v>
      </c>
      <c r="G44" s="79">
        <f>F44/Indsatsen!$C$29</f>
        <v>1589.0032988044557</v>
      </c>
      <c r="H44" s="81">
        <f>E44/$E$46</f>
        <v>0.16485767707330964</v>
      </c>
    </row>
    <row r="45" spans="2:27" x14ac:dyDescent="0.2">
      <c r="B45" s="66" t="s">
        <v>12</v>
      </c>
      <c r="C45" s="59" t="s">
        <v>23</v>
      </c>
      <c r="D45" s="79">
        <f>AVERAGE(S8:AA8)</f>
        <v>12426.767676767677</v>
      </c>
      <c r="E45" s="79">
        <f t="shared" ref="E45" si="13">D45*12</f>
        <v>149121.21212121213</v>
      </c>
      <c r="F45" s="79">
        <f>E45/Indsatsen!$D$16</f>
        <v>26234.287317620652</v>
      </c>
      <c r="G45" s="79">
        <f>F45/Indsatsen!$C$29</f>
        <v>2713.8917914779986</v>
      </c>
      <c r="H45" s="81">
        <f>E45/$E$46</f>
        <v>0.28156385635448822</v>
      </c>
    </row>
    <row r="46" spans="2:27" ht="12" thickBot="1" x14ac:dyDescent="0.25">
      <c r="B46" s="68" t="s">
        <v>25</v>
      </c>
      <c r="C46" s="68" t="s">
        <v>23</v>
      </c>
      <c r="D46" s="80">
        <f>SUM(D43:D45)</f>
        <v>44134.811327212417</v>
      </c>
      <c r="E46" s="80">
        <f>SUM(E43:E45)</f>
        <v>529617.73592654907</v>
      </c>
      <c r="F46" s="80">
        <f>SUM(F43:F45)</f>
        <v>93173.490579670659</v>
      </c>
      <c r="G46" s="87">
        <f>F46/Indsatsen!$C$29</f>
        <v>9638.6369565176556</v>
      </c>
      <c r="H46" s="82"/>
    </row>
    <row r="47" spans="2:27" x14ac:dyDescent="0.2"/>
    <row r="48" spans="2:27" x14ac:dyDescent="0.2"/>
    <row r="49" spans="2:27" x14ac:dyDescent="0.2">
      <c r="B49" s="92" t="s">
        <v>84</v>
      </c>
      <c r="C49" s="90"/>
      <c r="D49" s="93" t="s">
        <v>88</v>
      </c>
      <c r="E49" s="93" t="s">
        <v>89</v>
      </c>
      <c r="F49" s="95" t="s">
        <v>91</v>
      </c>
      <c r="G49" s="97"/>
    </row>
    <row r="50" spans="2:27" x14ac:dyDescent="0.2">
      <c r="B50" s="89" t="s">
        <v>85</v>
      </c>
      <c r="C50" s="90"/>
      <c r="D50" s="100">
        <v>321048.62243612396</v>
      </c>
      <c r="E50" s="100">
        <v>56480.776169318109</v>
      </c>
      <c r="F50" s="101">
        <v>5842.8389140673908</v>
      </c>
      <c r="G50" s="97"/>
    </row>
    <row r="51" spans="2:27" x14ac:dyDescent="0.2">
      <c r="B51" s="91" t="s">
        <v>86</v>
      </c>
      <c r="C51" s="90"/>
      <c r="D51" s="102">
        <v>382612.73976764298</v>
      </c>
      <c r="E51" s="102">
        <v>67311.500514677929</v>
      </c>
      <c r="F51" s="103">
        <v>6963.2586739321996</v>
      </c>
      <c r="G51" s="97"/>
    </row>
    <row r="52" spans="2:27" x14ac:dyDescent="0.2">
      <c r="B52" s="89" t="s">
        <v>95</v>
      </c>
      <c r="C52" s="90"/>
      <c r="D52" s="100">
        <v>413395</v>
      </c>
      <c r="E52" s="100">
        <v>72727</v>
      </c>
      <c r="F52" s="101">
        <v>7523</v>
      </c>
      <c r="G52" s="97"/>
    </row>
    <row r="53" spans="2:27" x14ac:dyDescent="0.2">
      <c r="B53" s="89" t="s">
        <v>87</v>
      </c>
      <c r="C53" s="90"/>
      <c r="D53" s="100">
        <v>444176.85709916212</v>
      </c>
      <c r="E53" s="100">
        <v>78142.224860037764</v>
      </c>
      <c r="F53" s="101">
        <v>8083.6784337970103</v>
      </c>
      <c r="G53" s="97"/>
    </row>
    <row r="54" spans="2:27" x14ac:dyDescent="0.2">
      <c r="D54" s="94"/>
      <c r="E54" s="94"/>
      <c r="F54" s="94"/>
      <c r="G54" s="96"/>
    </row>
    <row r="55" spans="2:27" x14ac:dyDescent="0.2">
      <c r="B55" s="92" t="s">
        <v>90</v>
      </c>
      <c r="C55" s="90"/>
      <c r="D55" s="93" t="s">
        <v>88</v>
      </c>
      <c r="E55" s="93" t="s">
        <v>89</v>
      </c>
      <c r="F55" s="95" t="s">
        <v>91</v>
      </c>
      <c r="G55" s="97"/>
    </row>
    <row r="56" spans="2:27" x14ac:dyDescent="0.2">
      <c r="B56" s="104" t="s">
        <v>93</v>
      </c>
      <c r="C56" s="92"/>
      <c r="D56" s="102">
        <v>382612.73976764298</v>
      </c>
      <c r="E56" s="102">
        <v>67311.500514677929</v>
      </c>
      <c r="F56" s="103">
        <v>6963.2586739321996</v>
      </c>
      <c r="G56" s="97"/>
    </row>
    <row r="57" spans="2:27" x14ac:dyDescent="0.2">
      <c r="B57" s="91" t="s">
        <v>92</v>
      </c>
      <c r="C57" s="90"/>
      <c r="D57" s="100">
        <v>387642.22695873672</v>
      </c>
      <c r="E57" s="100">
        <v>48455.27836984209</v>
      </c>
      <c r="F57" s="101">
        <v>5012.6150037767684</v>
      </c>
      <c r="G57" s="97"/>
    </row>
    <row r="58" spans="2:27" x14ac:dyDescent="0.2">
      <c r="B58" s="89" t="s">
        <v>94</v>
      </c>
      <c r="C58" s="90"/>
      <c r="D58" s="100">
        <v>391985.87498740852</v>
      </c>
      <c r="E58" s="100">
        <v>39198.587498740853</v>
      </c>
      <c r="F58" s="101">
        <v>4055.0262929731921</v>
      </c>
      <c r="G58" s="97"/>
    </row>
    <row r="59" spans="2:27" x14ac:dyDescent="0.2"/>
    <row r="60" spans="2:27" x14ac:dyDescent="0.2">
      <c r="B60" s="149"/>
      <c r="C60" s="149"/>
      <c r="D60" s="149"/>
      <c r="E60" s="149"/>
      <c r="F60" s="149"/>
      <c r="G60" s="149"/>
      <c r="H60" s="149"/>
      <c r="I60" s="149"/>
      <c r="J60" s="149"/>
      <c r="K60" s="149"/>
      <c r="L60" s="149"/>
      <c r="M60" s="149"/>
      <c r="N60" s="149"/>
      <c r="O60" s="149"/>
      <c r="P60" s="149"/>
      <c r="Q60" s="149"/>
      <c r="R60" s="149"/>
      <c r="S60" s="149"/>
      <c r="T60" s="149"/>
      <c r="U60" s="149"/>
      <c r="V60" s="149"/>
      <c r="W60" s="149"/>
      <c r="X60" s="149"/>
      <c r="Y60" s="149"/>
      <c r="Z60" s="149"/>
      <c r="AA60" s="149"/>
    </row>
    <row r="61" spans="2:27" x14ac:dyDescent="0.2"/>
    <row r="62" spans="2:27" x14ac:dyDescent="0.2"/>
    <row r="63" spans="2:27" x14ac:dyDescent="0.2"/>
    <row r="64" spans="2:27" x14ac:dyDescent="0.2"/>
    <row r="65" x14ac:dyDescent="0.2"/>
    <row r="66" hidden="1" x14ac:dyDescent="0.2"/>
    <row r="67" hidden="1" x14ac:dyDescent="0.2"/>
    <row r="68" hidden="1" x14ac:dyDescent="0.2"/>
    <row r="69" hidden="1" x14ac:dyDescent="0.2"/>
    <row r="70" hidden="1" x14ac:dyDescent="0.2"/>
    <row r="71" hidden="1" x14ac:dyDescent="0.2"/>
    <row r="72" hidden="1" x14ac:dyDescent="0.2"/>
    <row r="73" hidden="1" x14ac:dyDescent="0.2"/>
    <row r="74" hidden="1" x14ac:dyDescent="0.2"/>
    <row r="75" hidden="1" x14ac:dyDescent="0.2"/>
    <row r="76" hidden="1" x14ac:dyDescent="0.2"/>
    <row r="77" hidden="1" x14ac:dyDescent="0.2"/>
    <row r="78" hidden="1" x14ac:dyDescent="0.2"/>
    <row r="79" hidden="1" x14ac:dyDescent="0.2"/>
    <row r="80" hidden="1" x14ac:dyDescent="0.2"/>
    <row r="81" hidden="1" x14ac:dyDescent="0.2"/>
    <row r="82" hidden="1" x14ac:dyDescent="0.2"/>
    <row r="83" hidden="1" x14ac:dyDescent="0.2"/>
    <row r="84" hidden="1" x14ac:dyDescent="0.2"/>
    <row r="85" hidden="1" x14ac:dyDescent="0.2"/>
    <row r="86" hidden="1" x14ac:dyDescent="0.2"/>
    <row r="87" hidden="1" x14ac:dyDescent="0.2"/>
    <row r="88" hidden="1" x14ac:dyDescent="0.2"/>
    <row r="89" hidden="1" x14ac:dyDescent="0.2"/>
    <row r="90" hidden="1" x14ac:dyDescent="0.2"/>
    <row r="91" hidden="1" x14ac:dyDescent="0.2"/>
    <row r="92" hidden="1" x14ac:dyDescent="0.2"/>
    <row r="93" hidden="1" x14ac:dyDescent="0.2"/>
    <row r="94" hidden="1" x14ac:dyDescent="0.2"/>
    <row r="95" hidden="1" x14ac:dyDescent="0.2"/>
    <row r="96" hidden="1" x14ac:dyDescent="0.2"/>
    <row r="97" hidden="1" x14ac:dyDescent="0.2"/>
    <row r="98" x14ac:dyDescent="0.2"/>
    <row r="99" x14ac:dyDescent="0.2"/>
    <row r="100" x14ac:dyDescent="0.2"/>
    <row r="101" x14ac:dyDescent="0.2"/>
    <row r="102" x14ac:dyDescent="0.2"/>
    <row r="103" x14ac:dyDescent="0.2"/>
    <row r="104" x14ac:dyDescent="0.2"/>
    <row r="105" x14ac:dyDescent="0.2"/>
    <row r="106" x14ac:dyDescent="0.2"/>
    <row r="107" x14ac:dyDescent="0.2"/>
    <row r="108" x14ac:dyDescent="0.2"/>
    <row r="109" x14ac:dyDescent="0.2"/>
    <row r="110" x14ac:dyDescent="0.2"/>
  </sheetData>
  <mergeCells count="3">
    <mergeCell ref="S4:AA4"/>
    <mergeCell ref="I4:R4"/>
    <mergeCell ref="G4:G5"/>
  </mergeCells>
  <pageMargins left="0.7" right="0.7" top="0.75" bottom="0.75" header="0.3" footer="0.3"/>
  <pageSetup paperSize="9" orientation="portrait" verticalDpi="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A4D4F18824118C478D2ECB64745C1BDA" ma:contentTypeVersion="10" ma:contentTypeDescription="Create a new document." ma:contentTypeScope="" ma:versionID="75725cf07aace17e7f5181fe604a0693">
  <xsd:schema xmlns:xsd="http://www.w3.org/2001/XMLSchema" xmlns:xs="http://www.w3.org/2001/XMLSchema" xmlns:p="http://schemas.microsoft.com/office/2006/metadata/properties" xmlns:ns3="f5270a00-8f0f-4e71-9bb0-190a3a440ec1" xmlns:ns4="a4d4f24c-7a12-4eed-bffe-666b258395ef" targetNamespace="http://schemas.microsoft.com/office/2006/metadata/properties" ma:root="true" ma:fieldsID="5227a88712fcfc16d1d6929c59810780" ns3:_="" ns4:_="">
    <xsd:import namespace="f5270a00-8f0f-4e71-9bb0-190a3a440ec1"/>
    <xsd:import namespace="a4d4f24c-7a12-4eed-bffe-666b258395ef"/>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OCR" minOccurs="0"/>
                <xsd:element ref="ns4:SharedWithUsers" minOccurs="0"/>
                <xsd:element ref="ns4:SharedWithDetails" minOccurs="0"/>
                <xsd:element ref="ns4:SharingHintHash"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5270a00-8f0f-4e71-9bb0-190a3a440ec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MediaServiceAutoTags" ma:internalName="MediaServiceAutoTags" ma:readOnly="true">
      <xsd:simpleType>
        <xsd:restriction base="dms:Text"/>
      </xsd:simpleType>
    </xsd:element>
    <xsd:element name="MediaServiceOCR" ma:index="12" nillable="true" ma:displayName="MediaServiceOCR"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4d4f24c-7a12-4eed-bffe-666b258395ef"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element name="SharingHintHash" ma:index="15"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E7544C6-1EF2-43EB-9442-94B1DFBEBEEB}">
  <ds:schemaRefs>
    <ds:schemaRef ds:uri="http://schemas.openxmlformats.org/package/2006/metadata/core-properties"/>
    <ds:schemaRef ds:uri="http://schemas.microsoft.com/office/2006/documentManagement/types"/>
    <ds:schemaRef ds:uri="http://purl.org/dc/elements/1.1/"/>
    <ds:schemaRef ds:uri="http://schemas.microsoft.com/office/2006/metadata/properties"/>
    <ds:schemaRef ds:uri="http://schemas.microsoft.com/office/infopath/2007/PartnerControls"/>
    <ds:schemaRef ds:uri="f5270a00-8f0f-4e71-9bb0-190a3a440ec1"/>
    <ds:schemaRef ds:uri="http://purl.org/dc/terms/"/>
    <ds:schemaRef ds:uri="a4d4f24c-7a12-4eed-bffe-666b258395ef"/>
    <ds:schemaRef ds:uri="http://www.w3.org/XML/1998/namespace"/>
    <ds:schemaRef ds:uri="http://purl.org/dc/dcmitype/"/>
  </ds:schemaRefs>
</ds:datastoreItem>
</file>

<file path=customXml/itemProps2.xml><?xml version="1.0" encoding="utf-8"?>
<ds:datastoreItem xmlns:ds="http://schemas.openxmlformats.org/officeDocument/2006/customXml" ds:itemID="{50E5A2B6-4636-4523-B337-38B1FCEBF63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5270a00-8f0f-4e71-9bb0-190a3a440ec1"/>
    <ds:schemaRef ds:uri="a4d4f24c-7a12-4eed-bffe-666b258395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55DDC9A-4F55-4546-AE47-DFC9CB59026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5</vt:i4>
      </vt:variant>
    </vt:vector>
  </HeadingPairs>
  <TitlesOfParts>
    <vt:vector size="5" baseType="lpstr">
      <vt:lpstr>Forside</vt:lpstr>
      <vt:lpstr>Indsatsen</vt:lpstr>
      <vt:lpstr>Generelle antagelser</vt:lpstr>
      <vt:lpstr>Input</vt:lpstr>
      <vt:lpstr>Resultater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Nikolaj Godsk Vestergaard</dc:creator>
  <cp:lastModifiedBy>Kathrine Ebbe Tertz</cp:lastModifiedBy>
  <dcterms:created xsi:type="dcterms:W3CDTF">2019-10-10T13:10:50Z</dcterms:created>
  <dcterms:modified xsi:type="dcterms:W3CDTF">2020-02-25T14:21:56Z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0x010100A4D4F18824118C478D2ECB64745C1BDA</vt:lpwstr>
  </property>
</Properties>
</file>