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5.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C:\Users\JOHF\AppData\Local\cBrain\DMS\DMS Temp\"/>
    </mc:Choice>
  </mc:AlternateContent>
  <xr:revisionPtr revIDLastSave="0" documentId="13_ncr:1_{21714418-51F6-4539-A1B6-4CDAB988B73B}" xr6:coauthVersionLast="44" xr6:coauthVersionMax="44" xr10:uidLastSave="{00000000-0000-0000-0000-000000000000}"/>
  <bookViews>
    <workbookView xWindow="-120" yWindow="-120" windowWidth="29040" windowHeight="15840" xr2:uid="{6DC7F96D-24D0-48C5-B7E5-3E17101D5826}"/>
  </bookViews>
  <sheets>
    <sheet name="Forside" sheetId="12" r:id="rId1"/>
    <sheet name="Indsatsen" sheetId="7" r:id="rId2"/>
    <sheet name="Generelle antagelser" sheetId="6" r:id="rId3"/>
    <sheet name="Input" sheetId="8" r:id="rId4"/>
    <sheet name="Resultater" sheetId="11"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8" i="6" l="1"/>
  <c r="D14" i="6"/>
  <c r="D9" i="6"/>
  <c r="D8" i="6"/>
  <c r="D18" i="7"/>
  <c r="J44" i="11" l="1"/>
  <c r="K44" i="11"/>
  <c r="L44" i="11"/>
  <c r="M44" i="11"/>
  <c r="N44" i="11"/>
  <c r="O44" i="11"/>
  <c r="P44" i="11"/>
  <c r="Q44" i="11"/>
  <c r="R44" i="11"/>
  <c r="S44" i="11"/>
  <c r="T44" i="11"/>
  <c r="U44" i="11"/>
  <c r="V44" i="11"/>
  <c r="W44" i="11"/>
  <c r="I44" i="11"/>
  <c r="S8" i="8"/>
  <c r="D19" i="7"/>
  <c r="D44" i="11" l="1"/>
  <c r="E44" i="11" s="1"/>
  <c r="D11" i="7"/>
  <c r="D23" i="7" l="1"/>
  <c r="D10" i="6" s="1"/>
  <c r="S13" i="8" l="1"/>
  <c r="S29" i="8"/>
  <c r="S28" i="8"/>
  <c r="S25" i="8"/>
  <c r="S21" i="8"/>
  <c r="S17" i="8"/>
  <c r="S16" i="8"/>
  <c r="S12" i="8"/>
  <c r="S9" i="8"/>
  <c r="G24" i="8"/>
  <c r="S24" i="8" s="1"/>
  <c r="G20" i="8"/>
  <c r="S20" i="8" s="1"/>
  <c r="G16" i="8"/>
  <c r="G12" i="8"/>
  <c r="G9" i="8"/>
  <c r="D15" i="6" l="1"/>
  <c r="J10" i="11" l="1"/>
  <c r="K10" i="11"/>
  <c r="L10" i="11"/>
  <c r="M10" i="11"/>
  <c r="N10" i="11"/>
  <c r="O10" i="11"/>
  <c r="P10" i="11"/>
  <c r="Q10" i="11"/>
  <c r="R10" i="11"/>
  <c r="S10" i="11"/>
  <c r="T10" i="11"/>
  <c r="U10" i="11"/>
  <c r="V10" i="11"/>
  <c r="W10" i="11"/>
  <c r="I10" i="11"/>
  <c r="D19" i="6"/>
  <c r="D10" i="11" l="1"/>
  <c r="E10" i="11" s="1"/>
  <c r="D20" i="6"/>
  <c r="D16" i="6"/>
  <c r="Q45" i="11" l="1"/>
  <c r="R45" i="11"/>
  <c r="T45" i="11"/>
  <c r="V45" i="11"/>
  <c r="J45" i="11"/>
  <c r="L45" i="11"/>
  <c r="N45" i="11"/>
  <c r="K45" i="11"/>
  <c r="I45" i="11"/>
  <c r="P45" i="11"/>
  <c r="W45" i="11"/>
  <c r="M45" i="11"/>
  <c r="S45" i="11"/>
  <c r="O45" i="11"/>
  <c r="U45" i="11"/>
  <c r="J9" i="11"/>
  <c r="R9" i="11"/>
  <c r="K7" i="11"/>
  <c r="S7" i="11"/>
  <c r="L8" i="11"/>
  <c r="T8" i="11"/>
  <c r="M6" i="11"/>
  <c r="U6" i="11"/>
  <c r="K9" i="11"/>
  <c r="S9" i="11"/>
  <c r="L7" i="11"/>
  <c r="T7" i="11"/>
  <c r="M8" i="11"/>
  <c r="U8" i="11"/>
  <c r="N6" i="11"/>
  <c r="V6" i="11"/>
  <c r="L9" i="11"/>
  <c r="T9" i="11"/>
  <c r="M7" i="11"/>
  <c r="U7" i="11"/>
  <c r="N8" i="11"/>
  <c r="V8" i="11"/>
  <c r="O6" i="11"/>
  <c r="W6" i="11"/>
  <c r="P6" i="11"/>
  <c r="I7" i="11"/>
  <c r="R6" i="11"/>
  <c r="I9" i="11"/>
  <c r="R8" i="11"/>
  <c r="R7" i="11"/>
  <c r="L6" i="11"/>
  <c r="M9" i="11"/>
  <c r="U9" i="11"/>
  <c r="N7" i="11"/>
  <c r="V7" i="11"/>
  <c r="O8" i="11"/>
  <c r="W8" i="11"/>
  <c r="I6" i="11"/>
  <c r="J6" i="11"/>
  <c r="Q7" i="11"/>
  <c r="S6" i="11"/>
  <c r="K8" i="11"/>
  <c r="S8" i="11"/>
  <c r="N9" i="11"/>
  <c r="V9" i="11"/>
  <c r="O7" i="11"/>
  <c r="W7" i="11"/>
  <c r="P8" i="11"/>
  <c r="I8" i="11"/>
  <c r="Q6" i="11"/>
  <c r="O9" i="11"/>
  <c r="W9" i="11"/>
  <c r="P7" i="11"/>
  <c r="Q8" i="11"/>
  <c r="P9" i="11"/>
  <c r="J8" i="11"/>
  <c r="K6" i="11"/>
  <c r="J7" i="11"/>
  <c r="T6" i="11"/>
  <c r="Q9" i="11"/>
  <c r="F10" i="11"/>
  <c r="G10" i="11"/>
  <c r="L11" i="11" l="1"/>
  <c r="T11" i="11"/>
  <c r="R11" i="11"/>
  <c r="D9" i="11"/>
  <c r="E9" i="11" s="1"/>
  <c r="D7" i="11"/>
  <c r="E7" i="11" s="1"/>
  <c r="K11" i="11"/>
  <c r="D8" i="11"/>
  <c r="E8" i="11" s="1"/>
  <c r="S11" i="11"/>
  <c r="P11" i="11"/>
  <c r="Q11" i="11"/>
  <c r="W11" i="11"/>
  <c r="V11" i="11"/>
  <c r="U11" i="11"/>
  <c r="O11" i="11"/>
  <c r="N11" i="11"/>
  <c r="M11" i="11"/>
  <c r="D45" i="11"/>
  <c r="E45" i="11" s="1"/>
  <c r="J11" i="11"/>
  <c r="I11" i="11"/>
  <c r="D6" i="11"/>
  <c r="E6" i="11" s="1"/>
  <c r="F7" i="11" l="1"/>
  <c r="G7" i="11"/>
  <c r="F45" i="11"/>
  <c r="G45" i="11"/>
  <c r="F6" i="11"/>
  <c r="G6" i="11"/>
  <c r="G8" i="11"/>
  <c r="F8" i="11"/>
  <c r="D11" i="11"/>
  <c r="F9" i="11"/>
  <c r="G9" i="11"/>
  <c r="E11" i="11"/>
  <c r="H10" i="11" s="1"/>
  <c r="H8" i="11" l="1"/>
  <c r="H7" i="11"/>
  <c r="H6" i="11"/>
  <c r="H9" i="11"/>
  <c r="G11" i="11"/>
  <c r="F11"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tc={9AF6D32B-AEF3-489C-8A66-294549079606}</author>
  </authors>
  <commentList>
    <comment ref="G7" authorId="0" shapeId="0" xr:uid="{9AF6D32B-AEF3-489C-8A66-294549079606}">
      <text>
        <t>[Threaded comment]
Your version of Excel allows you to read this threaded comment; however, any edits to it will get removed if the file is opened in a newer version of Excel. Learn more: https://go.microsoft.com/fwlink/?linkid=870924
Comment:
    KBH, juni er indberettet frem til den 20. juni, derfor er tallene opjusteret med 1/3.</t>
      </text>
    </comment>
  </commentList>
</comments>
</file>

<file path=xl/sharedStrings.xml><?xml version="1.0" encoding="utf-8"?>
<sst xmlns="http://schemas.openxmlformats.org/spreadsheetml/2006/main" count="210" uniqueCount="100">
  <si>
    <t>Mar.</t>
  </si>
  <si>
    <t>Apr.</t>
  </si>
  <si>
    <t>Maj</t>
  </si>
  <si>
    <t>Jun.</t>
  </si>
  <si>
    <t>Jul.</t>
  </si>
  <si>
    <t>Aug.</t>
  </si>
  <si>
    <t>Sep.</t>
  </si>
  <si>
    <t>Jan.</t>
  </si>
  <si>
    <t>Feb.</t>
  </si>
  <si>
    <t>enhed</t>
  </si>
  <si>
    <t>Bemærk/Kilde</t>
  </si>
  <si>
    <t>kr./mdr.</t>
  </si>
  <si>
    <t>kr./time</t>
  </si>
  <si>
    <t>timer</t>
  </si>
  <si>
    <t>kr</t>
  </si>
  <si>
    <t>Driftsomkostninger</t>
  </si>
  <si>
    <t>RESULTATER</t>
  </si>
  <si>
    <t>BAGGRUND</t>
  </si>
  <si>
    <t>kr.</t>
  </si>
  <si>
    <t>Ledere</t>
  </si>
  <si>
    <t>Gns. løn</t>
  </si>
  <si>
    <t>Gns. timeløn inkl. overhead</t>
  </si>
  <si>
    <t>Gns. timeløn</t>
  </si>
  <si>
    <t>Gns. pr. år</t>
  </si>
  <si>
    <t>Gns. pr. måned</t>
  </si>
  <si>
    <t>.</t>
  </si>
  <si>
    <t>Nej</t>
  </si>
  <si>
    <t>Ungdomskonsulenter</t>
  </si>
  <si>
    <t>Virksomhedskontakt</t>
  </si>
  <si>
    <t>Faglige refleksionsmøder</t>
  </si>
  <si>
    <t>Indkøb af materialer</t>
  </si>
  <si>
    <t>Lokaler og forplejning</t>
  </si>
  <si>
    <t>Antagelser</t>
  </si>
  <si>
    <t>Prisniveau</t>
  </si>
  <si>
    <t>årstal</t>
  </si>
  <si>
    <t>Overhead på lønomkostninger</t>
  </si>
  <si>
    <t>pct.</t>
  </si>
  <si>
    <t>Effektiv årsnorm</t>
  </si>
  <si>
    <t>timer/år</t>
  </si>
  <si>
    <t>Den Socialøkonomiske Investeringsmodel (SØM), Socialstyrelsen</t>
  </si>
  <si>
    <t>antal</t>
  </si>
  <si>
    <t>Medarbejdere til gennemførelse af indsats</t>
  </si>
  <si>
    <t>Ledere, socialrådgivere. Kommunernes og Regionernes Løndatakontor (KRL)</t>
  </si>
  <si>
    <t>INPUT</t>
  </si>
  <si>
    <t>1. marts 2018 til 30. september 2019</t>
  </si>
  <si>
    <t>Uddannelse af behandlere</t>
  </si>
  <si>
    <t>Øvrige udgifter</t>
  </si>
  <si>
    <t>Driftsomkostninger i alt</t>
  </si>
  <si>
    <t>Møder/besøg/aktiviteter uden unge</t>
  </si>
  <si>
    <t>Ovenstående lønomkostninger fra krl.dk indeholder grundløn, diverse tillæg, særydelser, feriepenge, pension og overarbejde</t>
  </si>
  <si>
    <t>Gennemsnit</t>
  </si>
  <si>
    <t>Gns. pr. ung pr. år (indskrevne)</t>
  </si>
  <si>
    <t>Gns. pr. ung pr. år (udskrevne)</t>
  </si>
  <si>
    <t>Socialrådgiver, Kommunernes og Regionernes Løndatakontor (KRL)</t>
  </si>
  <si>
    <t>Indskrevne unge i 2018</t>
  </si>
  <si>
    <t>Indskrevne unge i 2019</t>
  </si>
  <si>
    <t>Udskrevne unge i 2018</t>
  </si>
  <si>
    <t>Udskrevne unge i 2019</t>
  </si>
  <si>
    <t>Møder og telefonkontakt med den unge</t>
  </si>
  <si>
    <t>Samlet omkostninger til fuldtidsansatte</t>
  </si>
  <si>
    <t>FØLSOMHEDANALYSE</t>
  </si>
  <si>
    <t>løn</t>
  </si>
  <si>
    <t>gens</t>
  </si>
  <si>
    <t>+20 pct</t>
  </si>
  <si>
    <t>+10 pct.</t>
  </si>
  <si>
    <t>Udarbejdet i forbindelse med projektet 'Dokumentation af Lovende social praksis' for Socialstyrelsen</t>
  </si>
  <si>
    <t>Udarbejdet af Rambøll Management Consulting</t>
  </si>
  <si>
    <t>Efteråret 2019</t>
  </si>
  <si>
    <t>OMKOSTNINGSVURDERING AF SPYDSPIDSEN I KØBENHAVNS KOMMUNE</t>
  </si>
  <si>
    <t>BEKRIVELSE AF INDSATSEN</t>
  </si>
  <si>
    <t>Omkostningsvurdering af Spydspidsen i Københavns Kommune</t>
  </si>
  <si>
    <t>BESKRIVELSE AF INDSATSEN</t>
  </si>
  <si>
    <t xml:space="preserve">Facilitering af virksomhedsrettet praktik til udsatte unge uden for uddannelsessystemet (Spydspidsen) er København Kommunes tilbud til unge, der ikke er i arbejde og ikke kan eller vil modtage et skoletilbud. Målgruppen dækker nogle af de mest udsatte unge, hvor misbrug og kriminalitet ofte er en del af deres hverdagsliv. Indsatsen har til formål via virksomhedspraktikker at give de unge mulighed for at afprøve og overveje eventuel fremtidig erhvervs- og uddannelsestilknytning og udvikle deres sociale kompetencer i sammenspil med kolleger på vejen mod inklusion og medborgerskab i samfundet. I indsatsen faciliterer et team af ungdomskonsulenter med pædagogisk eller socialfaglig baggrund virksomhedspraktikker for de unge ved at hjælpe dem med at finde egnede praktiksteder og etablere praktikken. Undervejs i praktikken sikrer ungdomskonsulenterne via opfølgende samtaler med de unge, at de unge udleder brugbar læring fra disse praktikforløb. Dette skal medvirke til at give de unge indsigt i nogle af de krav og vilkår, der gælder på arbejdsmarkedet, og understøtte, at de ud-vikler en forståelse for sammenhængen mellem krav, engagement, ansvar og muligheder. </t>
  </si>
  <si>
    <t>Indsamlingsperiode omregnet til samlet antal måneder</t>
  </si>
  <si>
    <t>Indsamlingsperiode for omkostninger i Københavns Kommune</t>
  </si>
  <si>
    <t>Bemærk</t>
  </si>
  <si>
    <t>Bemærk der har været enkelte brud i dataindsamlingen, hvorfor antallet af måneder ikke svarer til den samlede indsamlingsperiode.</t>
  </si>
  <si>
    <t>FAKTSIK ANTAL UNGE I INDSATSEN</t>
  </si>
  <si>
    <t>Gennemsnitlig antal unge indskrevet årligt</t>
  </si>
  <si>
    <t>antal unge</t>
  </si>
  <si>
    <t>Gennemsnitlig antal unge udskrevet årligt</t>
  </si>
  <si>
    <t>Gennemsnitlig antal ungdomskonsulenter ansat</t>
  </si>
  <si>
    <t>ANTAL MEDARBEJDERE/UNGDOMSKONSULENTER</t>
  </si>
  <si>
    <t>GENERELLE ANTAGELSER</t>
  </si>
  <si>
    <t>antal/år</t>
  </si>
  <si>
    <t>Lønninger</t>
  </si>
  <si>
    <t>RESSOURCEFORBRUG I DRIFTEN AF INDSATSENS FASER</t>
  </si>
  <si>
    <t>Antal unge i de enkelte måneder i indsamlingen</t>
  </si>
  <si>
    <t>Antal ungdomskonsulenter i de enkelte måneder</t>
  </si>
  <si>
    <t>Antal unge og ungedomskonsulenter i de enkelte måneder i indsamlingen</t>
  </si>
  <si>
    <t>RESSOURCEFORBRUG TIL MØDER/BESØG/AKTIVITETER MED UNGE</t>
  </si>
  <si>
    <t>RESSOURCEFORBRUG TIL VIRKSOMHEDSKONTAKT</t>
  </si>
  <si>
    <t>RESSOURCEFORBRUG TIL MØDER/BESØG/AKTIVITETER UDEN UNGE</t>
  </si>
  <si>
    <t>RESSOURCEFORBRUG TIL FAGLIGE REFLEKSIONSMØDER</t>
  </si>
  <si>
    <t>RESSOURCEFORBRUG TIL ØVRIGE OMKOSTNINGER</t>
  </si>
  <si>
    <t>pct</t>
  </si>
  <si>
    <t>Driftsomkostninger beregnet ud fra antal fuldtidsansatte i stedet for indberettede ressourcer</t>
  </si>
  <si>
    <t>Indberettet antal fuldtidsansatte</t>
  </si>
  <si>
    <t xml:space="preserve">Den faktisk udvikling i omkostninger i Københavns Kommune i 2018 og 2019 </t>
  </si>
  <si>
    <t>De gennemsnitlige årlige driftsomkostninger fordelt på aktiviteter med og uden familier (pct.)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</si>
</sst>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k_r_._-;\-* #,##0.00\ _k_r_._-;_-* &quot;-&quot;??\ _k_r_._-;_-@_-"/>
    <numFmt numFmtId="165" formatCode="_ * #,##0.00_ ;_ * \-#,##0.00_ ;_ * &quot;-&quot;??_ ;_ @_ "/>
    <numFmt numFmtId="166" formatCode="0.0"/>
  </numFmts>
  <fonts count="21" x14ac:knownFonts="1">
    <font>
      <sz val="9"/>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b/>
      <sz val="9"/>
      <color theme="1"/>
      <name val="Verdana"/>
      <family val="2"/>
      <scheme val="minor"/>
    </font>
    <font>
      <sz val="9"/>
      <color theme="1"/>
      <name val="Verdana"/>
      <family val="2"/>
      <scheme val="minor"/>
    </font>
    <font>
      <b/>
      <sz val="9"/>
      <color theme="0"/>
      <name val="Verdana"/>
      <family val="2"/>
      <scheme val="minor"/>
    </font>
    <font>
      <sz val="9"/>
      <name val="Verdana"/>
      <family val="2"/>
      <scheme val="minor"/>
    </font>
    <font>
      <i/>
      <sz val="9"/>
      <color theme="1"/>
      <name val="Verdana"/>
      <family val="2"/>
      <scheme val="minor"/>
    </font>
    <font>
      <i/>
      <sz val="9"/>
      <name val="Verdana"/>
      <family val="2"/>
      <scheme val="minor"/>
    </font>
    <font>
      <b/>
      <sz val="12"/>
      <color theme="0"/>
      <name val="Verdana"/>
      <family val="2"/>
      <scheme val="minor"/>
    </font>
    <font>
      <i/>
      <sz val="11"/>
      <color theme="0"/>
      <name val="Verdana"/>
      <family val="2"/>
      <scheme val="minor"/>
    </font>
    <font>
      <sz val="9"/>
      <color theme="0"/>
      <name val="Verdana"/>
      <family val="2"/>
      <scheme val="minor"/>
    </font>
    <font>
      <sz val="9"/>
      <color theme="7"/>
      <name val="Verdana"/>
      <family val="2"/>
      <scheme val="minor"/>
    </font>
    <font>
      <b/>
      <sz val="9"/>
      <name val="Verdana"/>
      <family val="2"/>
      <scheme val="minor"/>
    </font>
    <font>
      <b/>
      <i/>
      <sz val="9"/>
      <color theme="1"/>
      <name val="Verdana"/>
      <family val="2"/>
      <scheme val="minor"/>
    </font>
    <font>
      <sz val="9"/>
      <color theme="2"/>
      <name val="Verdana"/>
      <family val="2"/>
      <scheme val="minor"/>
    </font>
    <font>
      <b/>
      <sz val="16"/>
      <color theme="0"/>
      <name val="Verdana"/>
      <family val="2"/>
      <scheme val="minor"/>
    </font>
    <font>
      <i/>
      <sz val="9"/>
      <color theme="0"/>
      <name val="Verdana"/>
      <family val="2"/>
      <scheme val="minor"/>
    </font>
    <font>
      <i/>
      <sz val="9"/>
      <color theme="7"/>
      <name val="Verdana"/>
      <family val="2"/>
      <scheme val="minor"/>
    </font>
  </fonts>
  <fills count="9">
    <fill>
      <patternFill patternType="none"/>
    </fill>
    <fill>
      <patternFill patternType="gray125"/>
    </fill>
    <fill>
      <patternFill patternType="solid">
        <fgColor theme="4"/>
        <bgColor indexed="64"/>
      </patternFill>
    </fill>
    <fill>
      <patternFill patternType="solid">
        <fgColor theme="3"/>
        <bgColor indexed="64"/>
      </patternFill>
    </fill>
    <fill>
      <patternFill patternType="solid">
        <fgColor theme="9"/>
        <bgColor indexed="64"/>
      </patternFill>
    </fill>
    <fill>
      <patternFill patternType="solid">
        <fgColor theme="0"/>
        <bgColor indexed="64"/>
      </patternFill>
    </fill>
    <fill>
      <patternFill patternType="solid">
        <fgColor theme="2"/>
        <bgColor indexed="64"/>
      </patternFill>
    </fill>
    <fill>
      <patternFill patternType="solid">
        <fgColor theme="9" tint="0.39997558519241921"/>
        <bgColor indexed="64"/>
      </patternFill>
    </fill>
    <fill>
      <patternFill patternType="solid">
        <fgColor theme="4" tint="-9.9978637043366805E-2"/>
        <bgColor indexed="64"/>
      </patternFill>
    </fill>
  </fills>
  <borders count="4">
    <border>
      <left/>
      <right/>
      <top/>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10">
    <xf numFmtId="0" fontId="0" fillId="0" borderId="0"/>
    <xf numFmtId="0" fontId="4" fillId="0" borderId="0"/>
    <xf numFmtId="165" fontId="4" fillId="0" borderId="0" applyFont="0" applyFill="0" applyBorder="0" applyAlignment="0" applyProtection="0"/>
    <xf numFmtId="0" fontId="3" fillId="0" borderId="0"/>
    <xf numFmtId="164" fontId="3" fillId="0" borderId="0" applyFont="0" applyFill="0" applyBorder="0" applyAlignment="0" applyProtection="0"/>
    <xf numFmtId="0" fontId="2" fillId="0" borderId="0"/>
    <xf numFmtId="0" fontId="2" fillId="0" borderId="0"/>
    <xf numFmtId="164" fontId="6" fillId="0" borderId="0" applyFont="0" applyFill="0" applyBorder="0" applyAlignment="0" applyProtection="0"/>
    <xf numFmtId="9" fontId="6" fillId="0" borderId="0" applyFont="0" applyFill="0" applyBorder="0" applyAlignment="0" applyProtection="0"/>
    <xf numFmtId="0" fontId="1" fillId="0" borderId="0"/>
  </cellStyleXfs>
  <cellXfs count="184">
    <xf numFmtId="0" fontId="0" fillId="0" borderId="0" xfId="0"/>
    <xf numFmtId="0" fontId="6" fillId="5" borderId="0" xfId="3" applyFont="1" applyFill="1" applyBorder="1"/>
    <xf numFmtId="0" fontId="11" fillId="3" borderId="0" xfId="3" applyFont="1" applyFill="1"/>
    <xf numFmtId="0" fontId="6" fillId="3" borderId="0" xfId="3" applyFont="1" applyFill="1"/>
    <xf numFmtId="0" fontId="6" fillId="5" borderId="0" xfId="3" applyFont="1" applyFill="1"/>
    <xf numFmtId="0" fontId="12" fillId="3" borderId="0" xfId="3" applyFont="1" applyFill="1" applyAlignment="1">
      <alignment vertical="center"/>
    </xf>
    <xf numFmtId="0" fontId="13" fillId="3" borderId="0" xfId="3" applyFont="1" applyFill="1" applyAlignment="1">
      <alignment vertical="center"/>
    </xf>
    <xf numFmtId="0" fontId="6" fillId="5" borderId="0" xfId="3" applyFont="1" applyFill="1" applyAlignment="1">
      <alignment vertical="center"/>
    </xf>
    <xf numFmtId="0" fontId="13" fillId="5" borderId="0" xfId="3" applyFont="1" applyFill="1" applyBorder="1"/>
    <xf numFmtId="0" fontId="7" fillId="6" borderId="0" xfId="3" applyFont="1" applyFill="1"/>
    <xf numFmtId="0" fontId="13" fillId="6" borderId="0" xfId="3" applyFont="1" applyFill="1"/>
    <xf numFmtId="0" fontId="13" fillId="5" borderId="0" xfId="3" applyFont="1" applyFill="1"/>
    <xf numFmtId="0" fontId="9" fillId="5" borderId="0" xfId="3" applyFont="1" applyFill="1"/>
    <xf numFmtId="0" fontId="6" fillId="5" borderId="1" xfId="3" applyFont="1" applyFill="1" applyBorder="1"/>
    <xf numFmtId="0" fontId="9" fillId="5" borderId="1" xfId="3" applyFont="1" applyFill="1" applyBorder="1"/>
    <xf numFmtId="0" fontId="14" fillId="5" borderId="0" xfId="3" applyFont="1" applyFill="1"/>
    <xf numFmtId="0" fontId="5" fillId="2" borderId="0" xfId="3" applyFont="1" applyFill="1"/>
    <xf numFmtId="0" fontId="6" fillId="2" borderId="0" xfId="3" applyFont="1" applyFill="1" applyAlignment="1">
      <alignment horizontal="right"/>
    </xf>
    <xf numFmtId="0" fontId="6" fillId="2" borderId="0" xfId="3" applyFont="1" applyFill="1"/>
    <xf numFmtId="0" fontId="6" fillId="5" borderId="0" xfId="3" applyFont="1" applyFill="1" applyAlignment="1">
      <alignment horizontal="right"/>
    </xf>
    <xf numFmtId="0" fontId="0" fillId="5" borderId="0" xfId="3" applyFont="1" applyFill="1"/>
    <xf numFmtId="0" fontId="6" fillId="0" borderId="0" xfId="3" applyFont="1" applyFill="1" applyBorder="1"/>
    <xf numFmtId="0" fontId="6" fillId="0" borderId="0" xfId="3" applyFont="1" applyFill="1"/>
    <xf numFmtId="0" fontId="0" fillId="0" borderId="0" xfId="3" applyFont="1" applyFill="1"/>
    <xf numFmtId="0" fontId="13" fillId="0" borderId="0" xfId="3" applyFont="1" applyFill="1" applyBorder="1"/>
    <xf numFmtId="0" fontId="7" fillId="0" borderId="0" xfId="3" applyFont="1" applyFill="1"/>
    <xf numFmtId="0" fontId="13" fillId="0" borderId="0" xfId="3" applyFont="1" applyFill="1"/>
    <xf numFmtId="0" fontId="8" fillId="5" borderId="0" xfId="3" applyFont="1" applyFill="1"/>
    <xf numFmtId="0" fontId="8" fillId="5" borderId="0" xfId="3" applyFont="1" applyFill="1" applyAlignment="1">
      <alignment horizontal="right"/>
    </xf>
    <xf numFmtId="0" fontId="0" fillId="5" borderId="0" xfId="3" applyFont="1" applyFill="1" applyAlignment="1">
      <alignment horizontal="right"/>
    </xf>
    <xf numFmtId="0" fontId="8" fillId="5" borderId="1" xfId="3" applyFont="1" applyFill="1" applyBorder="1" applyAlignment="1">
      <alignment horizontal="right"/>
    </xf>
    <xf numFmtId="0" fontId="0" fillId="5" borderId="0" xfId="3" applyFont="1" applyFill="1" applyBorder="1"/>
    <xf numFmtId="0" fontId="9" fillId="5" borderId="0" xfId="3" applyFont="1" applyFill="1" applyBorder="1"/>
    <xf numFmtId="0" fontId="8" fillId="5" borderId="0" xfId="3" applyFont="1" applyFill="1" applyBorder="1" applyAlignment="1">
      <alignment horizontal="right"/>
    </xf>
    <xf numFmtId="0" fontId="6" fillId="5" borderId="0" xfId="3" applyFont="1" applyFill="1" applyBorder="1" applyAlignment="1">
      <alignment horizontal="right"/>
    </xf>
    <xf numFmtId="0" fontId="0" fillId="5" borderId="1" xfId="3" applyFont="1" applyFill="1" applyBorder="1" applyAlignment="1">
      <alignment horizontal="right"/>
    </xf>
    <xf numFmtId="0" fontId="0" fillId="5" borderId="1" xfId="3" applyFont="1" applyFill="1" applyBorder="1" applyAlignment="1">
      <alignment horizontal="left"/>
    </xf>
    <xf numFmtId="3" fontId="6" fillId="5" borderId="0" xfId="3" applyNumberFormat="1" applyFont="1" applyFill="1"/>
    <xf numFmtId="0" fontId="8" fillId="0" borderId="0" xfId="3" applyFont="1" applyFill="1"/>
    <xf numFmtId="0" fontId="10" fillId="5" borderId="0" xfId="3" applyFont="1" applyFill="1"/>
    <xf numFmtId="0" fontId="8" fillId="0" borderId="0" xfId="3" applyFont="1" applyFill="1" applyAlignment="1">
      <alignment horizontal="left" indent="1"/>
    </xf>
    <xf numFmtId="3" fontId="8" fillId="5" borderId="0" xfId="3" applyNumberFormat="1" applyFont="1" applyFill="1"/>
    <xf numFmtId="3" fontId="8" fillId="0" borderId="0" xfId="3" applyNumberFormat="1" applyFont="1" applyFill="1"/>
    <xf numFmtId="0" fontId="8" fillId="2" borderId="0" xfId="1" applyNumberFormat="1" applyFont="1" applyFill="1" applyAlignment="1">
      <alignment horizontal="center" vertical="center"/>
    </xf>
    <xf numFmtId="0" fontId="8" fillId="0" borderId="0" xfId="3" applyFont="1" applyFill="1" applyBorder="1" applyAlignment="1">
      <alignment horizontal="right"/>
    </xf>
    <xf numFmtId="0" fontId="6" fillId="0" borderId="0" xfId="3" applyFont="1" applyFill="1" applyBorder="1" applyAlignment="1">
      <alignment horizontal="center"/>
    </xf>
    <xf numFmtId="0" fontId="5" fillId="0" borderId="0" xfId="3" applyFont="1" applyFill="1" applyAlignment="1">
      <alignment horizontal="center"/>
    </xf>
    <xf numFmtId="0" fontId="0" fillId="5" borderId="1" xfId="3" applyFont="1" applyFill="1" applyBorder="1"/>
    <xf numFmtId="0" fontId="14" fillId="5" borderId="0" xfId="3" applyFont="1" applyFill="1" applyAlignment="1">
      <alignment horizontal="center"/>
    </xf>
    <xf numFmtId="0" fontId="10" fillId="0" borderId="0" xfId="3" applyFont="1" applyFill="1"/>
    <xf numFmtId="0" fontId="8" fillId="0" borderId="0" xfId="3" applyFont="1" applyFill="1" applyAlignment="1">
      <alignment horizontal="right"/>
    </xf>
    <xf numFmtId="3" fontId="6" fillId="5" borderId="0" xfId="3" applyNumberFormat="1" applyFont="1" applyFill="1" applyBorder="1"/>
    <xf numFmtId="0" fontId="10" fillId="0" borderId="1" xfId="3" applyFont="1" applyFill="1" applyBorder="1"/>
    <xf numFmtId="0" fontId="8" fillId="0" borderId="0" xfId="3" applyFont="1" applyFill="1" applyAlignment="1">
      <alignment horizontal="left"/>
    </xf>
    <xf numFmtId="0" fontId="10" fillId="0" borderId="0" xfId="3" applyFont="1" applyFill="1" applyAlignment="1">
      <alignment horizontal="right"/>
    </xf>
    <xf numFmtId="0" fontId="0" fillId="0" borderId="0" xfId="3" applyFont="1" applyFill="1" applyAlignment="1">
      <alignment horizontal="right"/>
    </xf>
    <xf numFmtId="0" fontId="6" fillId="0" borderId="0" xfId="3" applyFont="1" applyFill="1" applyAlignment="1">
      <alignment horizontal="right"/>
    </xf>
    <xf numFmtId="0" fontId="6" fillId="5" borderId="0" xfId="5" applyFont="1" applyFill="1" applyBorder="1"/>
    <xf numFmtId="0" fontId="11" fillId="3" borderId="0" xfId="5" applyFont="1" applyFill="1"/>
    <xf numFmtId="0" fontId="6" fillId="3" borderId="0" xfId="5" applyFont="1" applyFill="1"/>
    <xf numFmtId="0" fontId="6" fillId="5" borderId="0" xfId="5" applyFont="1" applyFill="1"/>
    <xf numFmtId="0" fontId="13" fillId="3" borderId="0" xfId="5" applyFont="1" applyFill="1" applyAlignment="1">
      <alignment vertical="center"/>
    </xf>
    <xf numFmtId="0" fontId="8" fillId="0" borderId="0" xfId="3" applyFont="1" applyFill="1" applyBorder="1" applyAlignment="1">
      <alignment horizontal="left"/>
    </xf>
    <xf numFmtId="1" fontId="6" fillId="0" borderId="0" xfId="3" applyNumberFormat="1" applyFont="1" applyFill="1" applyBorder="1"/>
    <xf numFmtId="0" fontId="6" fillId="0" borderId="0" xfId="3" applyFont="1" applyFill="1" applyBorder="1" applyAlignment="1">
      <alignment horizontal="right"/>
    </xf>
    <xf numFmtId="0" fontId="8" fillId="0" borderId="0" xfId="1" applyNumberFormat="1" applyFont="1" applyFill="1" applyAlignment="1">
      <alignment horizontal="right" vertical="center"/>
    </xf>
    <xf numFmtId="0" fontId="0" fillId="5" borderId="0" xfId="5" applyFont="1" applyFill="1"/>
    <xf numFmtId="0" fontId="14" fillId="5" borderId="0" xfId="5" applyFont="1" applyFill="1"/>
    <xf numFmtId="0" fontId="13" fillId="5" borderId="0" xfId="5" applyFont="1" applyFill="1" applyBorder="1"/>
    <xf numFmtId="0" fontId="13" fillId="6" borderId="0" xfId="5" applyFont="1" applyFill="1"/>
    <xf numFmtId="0" fontId="8" fillId="0" borderId="0" xfId="5" applyFont="1" applyFill="1" applyBorder="1"/>
    <xf numFmtId="1" fontId="6" fillId="5" borderId="0" xfId="3" applyNumberFormat="1" applyFont="1" applyFill="1" applyAlignment="1">
      <alignment horizontal="left"/>
    </xf>
    <xf numFmtId="0" fontId="15" fillId="0" borderId="0" xfId="3" applyFont="1" applyFill="1"/>
    <xf numFmtId="0" fontId="5" fillId="5" borderId="0" xfId="5" applyFont="1" applyFill="1" applyBorder="1"/>
    <xf numFmtId="0" fontId="5" fillId="2" borderId="0" xfId="5" applyFont="1" applyFill="1"/>
    <xf numFmtId="0" fontId="9" fillId="2" borderId="0" xfId="5" applyFont="1" applyFill="1"/>
    <xf numFmtId="0" fontId="5" fillId="5" borderId="0" xfId="5" applyFont="1" applyFill="1"/>
    <xf numFmtId="0" fontId="9" fillId="5" borderId="0" xfId="5" applyFont="1" applyFill="1"/>
    <xf numFmtId="0" fontId="5" fillId="4" borderId="0" xfId="5" applyFont="1" applyFill="1"/>
    <xf numFmtId="0" fontId="6" fillId="4" borderId="0" xfId="5" applyFont="1" applyFill="1"/>
    <xf numFmtId="3" fontId="6" fillId="5" borderId="0" xfId="5" applyNumberFormat="1" applyFont="1" applyFill="1" applyAlignment="1">
      <alignment horizontal="right"/>
    </xf>
    <xf numFmtId="0" fontId="5" fillId="5" borderId="2" xfId="5" applyFont="1" applyFill="1" applyBorder="1"/>
    <xf numFmtId="3" fontId="5" fillId="5" borderId="2" xfId="5" applyNumberFormat="1" applyFont="1" applyFill="1" applyBorder="1" applyAlignment="1">
      <alignment horizontal="right"/>
    </xf>
    <xf numFmtId="1" fontId="6" fillId="5" borderId="0" xfId="3" applyNumberFormat="1" applyFont="1" applyFill="1" applyAlignment="1">
      <alignment horizontal="right"/>
    </xf>
    <xf numFmtId="1" fontId="0" fillId="5" borderId="0" xfId="3" applyNumberFormat="1" applyFont="1" applyFill="1" applyAlignment="1">
      <alignment horizontal="right"/>
    </xf>
    <xf numFmtId="0" fontId="0" fillId="7" borderId="0" xfId="3" applyFont="1" applyFill="1" applyAlignment="1">
      <alignment horizontal="center"/>
    </xf>
    <xf numFmtId="1" fontId="8" fillId="7" borderId="0" xfId="3" applyNumberFormat="1" applyFont="1" applyFill="1" applyBorder="1" applyAlignment="1">
      <alignment horizontal="right"/>
    </xf>
    <xf numFmtId="1" fontId="8" fillId="7" borderId="1" xfId="3" applyNumberFormat="1" applyFont="1" applyFill="1" applyBorder="1" applyAlignment="1">
      <alignment horizontal="right"/>
    </xf>
    <xf numFmtId="0" fontId="8" fillId="7" borderId="0" xfId="3" applyFont="1" applyFill="1" applyAlignment="1">
      <alignment horizontal="right"/>
    </xf>
    <xf numFmtId="0" fontId="6" fillId="7" borderId="0" xfId="3" applyFont="1" applyFill="1"/>
    <xf numFmtId="0" fontId="6" fillId="7" borderId="0" xfId="3" applyFont="1" applyFill="1" applyBorder="1"/>
    <xf numFmtId="0" fontId="6" fillId="8" borderId="0" xfId="3" applyFont="1" applyFill="1"/>
    <xf numFmtId="0" fontId="6" fillId="5" borderId="0" xfId="3" applyFont="1" applyFill="1" applyBorder="1" applyAlignment="1">
      <alignment horizontal="center"/>
    </xf>
    <xf numFmtId="0" fontId="0" fillId="5" borderId="1" xfId="5" applyFont="1" applyFill="1" applyBorder="1"/>
    <xf numFmtId="1" fontId="8" fillId="0" borderId="0" xfId="3" applyNumberFormat="1" applyFont="1" applyFill="1" applyBorder="1" applyAlignment="1">
      <alignment horizontal="right"/>
    </xf>
    <xf numFmtId="0" fontId="8" fillId="5" borderId="1" xfId="3" applyFont="1" applyFill="1" applyBorder="1"/>
    <xf numFmtId="0" fontId="13" fillId="5" borderId="0" xfId="3" applyFont="1" applyFill="1" applyAlignment="1">
      <alignment vertical="center"/>
    </xf>
    <xf numFmtId="0" fontId="13" fillId="5" borderId="0" xfId="5" applyFont="1" applyFill="1"/>
    <xf numFmtId="0" fontId="8" fillId="5" borderId="0" xfId="5" applyFont="1" applyFill="1"/>
    <xf numFmtId="0" fontId="6" fillId="5" borderId="1" xfId="5" applyFont="1" applyFill="1" applyBorder="1"/>
    <xf numFmtId="1" fontId="8" fillId="5" borderId="1" xfId="5" applyNumberFormat="1" applyFont="1" applyFill="1" applyBorder="1" applyAlignment="1">
      <alignment horizontal="left"/>
    </xf>
    <xf numFmtId="0" fontId="14" fillId="5" borderId="1" xfId="5" applyFont="1" applyFill="1" applyBorder="1"/>
    <xf numFmtId="0" fontId="8" fillId="0" borderId="1" xfId="5" applyFont="1" applyFill="1" applyBorder="1"/>
    <xf numFmtId="0" fontId="10" fillId="5" borderId="1" xfId="3" applyFont="1" applyFill="1" applyBorder="1"/>
    <xf numFmtId="1" fontId="8" fillId="5" borderId="1" xfId="3" applyNumberFormat="1" applyFont="1" applyFill="1" applyBorder="1"/>
    <xf numFmtId="0" fontId="6" fillId="2" borderId="0" xfId="5" applyFont="1" applyFill="1"/>
    <xf numFmtId="164" fontId="6" fillId="5" borderId="0" xfId="7" applyFont="1" applyFill="1"/>
    <xf numFmtId="3" fontId="6" fillId="2" borderId="0" xfId="5" applyNumberFormat="1" applyFont="1" applyFill="1"/>
    <xf numFmtId="3" fontId="5" fillId="2" borderId="2" xfId="5" applyNumberFormat="1" applyFont="1" applyFill="1" applyBorder="1" applyAlignment="1">
      <alignment horizontal="right"/>
    </xf>
    <xf numFmtId="166" fontId="6" fillId="2" borderId="0" xfId="5" applyNumberFormat="1" applyFont="1" applyFill="1"/>
    <xf numFmtId="1" fontId="16" fillId="5" borderId="2" xfId="5" applyNumberFormat="1" applyFont="1" applyFill="1" applyBorder="1"/>
    <xf numFmtId="3" fontId="5" fillId="2" borderId="2" xfId="5" applyNumberFormat="1" applyFont="1" applyFill="1" applyBorder="1"/>
    <xf numFmtId="3" fontId="5" fillId="5" borderId="2" xfId="5" applyNumberFormat="1" applyFont="1" applyFill="1" applyBorder="1"/>
    <xf numFmtId="0" fontId="17" fillId="5" borderId="0" xfId="3" applyFont="1" applyFill="1"/>
    <xf numFmtId="9" fontId="17" fillId="5" borderId="0" xfId="3" applyNumberFormat="1" applyFont="1" applyFill="1"/>
    <xf numFmtId="0" fontId="0" fillId="4" borderId="3" xfId="5" applyFont="1" applyFill="1" applyBorder="1"/>
    <xf numFmtId="0" fontId="0" fillId="5" borderId="3" xfId="5" quotePrefix="1" applyFont="1" applyFill="1" applyBorder="1"/>
    <xf numFmtId="0" fontId="0" fillId="5" borderId="3" xfId="5" applyFont="1" applyFill="1" applyBorder="1"/>
    <xf numFmtId="3" fontId="6" fillId="5" borderId="3" xfId="5" applyNumberFormat="1" applyFont="1" applyFill="1" applyBorder="1"/>
    <xf numFmtId="0" fontId="6" fillId="4" borderId="0" xfId="1" applyNumberFormat="1" applyFont="1" applyFill="1" applyAlignment="1">
      <alignment horizontal="center" vertical="center"/>
    </xf>
    <xf numFmtId="0" fontId="6" fillId="4" borderId="0" xfId="6" applyNumberFormat="1" applyFont="1" applyFill="1" applyAlignment="1">
      <alignment horizontal="center" vertical="center"/>
    </xf>
    <xf numFmtId="0" fontId="6" fillId="3" borderId="0" xfId="9" applyFont="1" applyFill="1"/>
    <xf numFmtId="0" fontId="11" fillId="3" borderId="0" xfId="9" applyFont="1" applyFill="1"/>
    <xf numFmtId="0" fontId="6" fillId="5" borderId="0" xfId="9" applyFont="1" applyFill="1"/>
    <xf numFmtId="0" fontId="12" fillId="3" borderId="0" xfId="9" applyFont="1" applyFill="1" applyAlignment="1">
      <alignment vertical="center"/>
    </xf>
    <xf numFmtId="0" fontId="13" fillId="3" borderId="0" xfId="9" applyFont="1" applyFill="1" applyAlignment="1">
      <alignment vertical="center"/>
    </xf>
    <xf numFmtId="0" fontId="6" fillId="5" borderId="0" xfId="9" applyFont="1" applyFill="1" applyAlignment="1">
      <alignment vertical="center"/>
    </xf>
    <xf numFmtId="0" fontId="13" fillId="3" borderId="0" xfId="9" applyFont="1" applyFill="1"/>
    <xf numFmtId="0" fontId="7" fillId="3" borderId="0" xfId="9" applyFont="1" applyFill="1"/>
    <xf numFmtId="0" fontId="13" fillId="5" borderId="0" xfId="9" applyFont="1" applyFill="1"/>
    <xf numFmtId="0" fontId="8" fillId="3" borderId="0" xfId="9" applyFont="1" applyFill="1"/>
    <xf numFmtId="0" fontId="10" fillId="3" borderId="0" xfId="9" applyFont="1" applyFill="1"/>
    <xf numFmtId="0" fontId="8" fillId="3" borderId="0" xfId="9" applyFont="1" applyFill="1" applyAlignment="1">
      <alignment horizontal="right"/>
    </xf>
    <xf numFmtId="0" fontId="18" fillId="3" borderId="0" xfId="9" applyFont="1" applyFill="1" applyAlignment="1">
      <alignment horizontal="center" vertical="center" wrapText="1"/>
    </xf>
    <xf numFmtId="0" fontId="9" fillId="3" borderId="0" xfId="9" applyFont="1" applyFill="1"/>
    <xf numFmtId="1" fontId="6" fillId="3" borderId="0" xfId="9" applyNumberFormat="1" applyFont="1" applyFill="1"/>
    <xf numFmtId="0" fontId="5" fillId="3" borderId="0" xfId="9" quotePrefix="1" applyFont="1" applyFill="1"/>
    <xf numFmtId="0" fontId="0" fillId="3" borderId="0" xfId="9" quotePrefix="1" applyFont="1" applyFill="1"/>
    <xf numFmtId="0" fontId="0" fillId="3" borderId="0" xfId="9" applyFont="1" applyFill="1"/>
    <xf numFmtId="0" fontId="15" fillId="3" borderId="0" xfId="9" applyFont="1" applyFill="1"/>
    <xf numFmtId="0" fontId="8" fillId="3" borderId="0" xfId="9" applyFont="1" applyFill="1" applyAlignment="1">
      <alignment horizontal="left" indent="1"/>
    </xf>
    <xf numFmtId="3" fontId="8" fillId="3" borderId="0" xfId="9" applyNumberFormat="1" applyFont="1" applyFill="1"/>
    <xf numFmtId="0" fontId="5" fillId="3" borderId="0" xfId="9" applyFont="1" applyFill="1" applyAlignment="1">
      <alignment horizontal="left"/>
    </xf>
    <xf numFmtId="0" fontId="13" fillId="3" borderId="0" xfId="9" applyFont="1" applyFill="1" applyAlignment="1">
      <alignment horizontal="left"/>
    </xf>
    <xf numFmtId="0" fontId="14" fillId="3" borderId="0" xfId="9" applyFont="1" applyFill="1"/>
    <xf numFmtId="3" fontId="14" fillId="3" borderId="0" xfId="9" applyNumberFormat="1" applyFont="1" applyFill="1"/>
    <xf numFmtId="0" fontId="17" fillId="3" borderId="0" xfId="9" applyFont="1" applyFill="1"/>
    <xf numFmtId="9" fontId="17" fillId="3" borderId="0" xfId="9" applyNumberFormat="1" applyFont="1" applyFill="1"/>
    <xf numFmtId="0" fontId="6" fillId="5" borderId="0" xfId="3" applyFont="1" applyFill="1" applyBorder="1" applyAlignment="1">
      <alignment horizontal="left" vertical="top" wrapText="1"/>
    </xf>
    <xf numFmtId="0" fontId="6" fillId="5" borderId="1" xfId="3" applyFont="1" applyFill="1" applyBorder="1" applyAlignment="1">
      <alignment horizontal="left" vertical="top" wrapText="1"/>
    </xf>
    <xf numFmtId="0" fontId="0" fillId="5" borderId="0" xfId="9" applyFont="1" applyFill="1"/>
    <xf numFmtId="0" fontId="19" fillId="6" borderId="0" xfId="3" applyFont="1" applyFill="1"/>
    <xf numFmtId="0" fontId="9" fillId="5" borderId="0" xfId="5" applyFont="1" applyFill="1" applyAlignment="1">
      <alignment horizontal="left" vertical="top" wrapText="1"/>
    </xf>
    <xf numFmtId="0" fontId="9" fillId="5" borderId="1" xfId="5" applyFont="1" applyFill="1" applyBorder="1" applyAlignment="1">
      <alignment horizontal="left" vertical="top" wrapText="1"/>
    </xf>
    <xf numFmtId="0" fontId="0" fillId="5" borderId="1" xfId="9" applyFont="1" applyFill="1" applyBorder="1" applyAlignment="1">
      <alignment vertical="top"/>
    </xf>
    <xf numFmtId="0" fontId="6" fillId="5" borderId="1" xfId="5" applyFont="1" applyFill="1" applyBorder="1" applyAlignment="1">
      <alignment vertical="top"/>
    </xf>
    <xf numFmtId="0" fontId="10" fillId="5" borderId="0" xfId="5" applyFont="1" applyFill="1" applyAlignment="1">
      <alignment vertical="top" wrapText="1"/>
    </xf>
    <xf numFmtId="0" fontId="10" fillId="5" borderId="1" xfId="5" applyFont="1" applyFill="1" applyBorder="1" applyAlignment="1">
      <alignment vertical="top" wrapText="1"/>
    </xf>
    <xf numFmtId="0" fontId="7" fillId="6" borderId="0" xfId="9" applyFont="1" applyFill="1"/>
    <xf numFmtId="0" fontId="10" fillId="5" borderId="0" xfId="5" applyFont="1" applyFill="1" applyBorder="1" applyAlignment="1">
      <alignment vertical="top" wrapText="1"/>
    </xf>
    <xf numFmtId="0" fontId="13" fillId="6" borderId="0" xfId="5" applyFont="1" applyFill="1" applyAlignment="1">
      <alignment horizontal="right"/>
    </xf>
    <xf numFmtId="1" fontId="8" fillId="5" borderId="0" xfId="5" applyNumberFormat="1" applyFont="1" applyFill="1" applyAlignment="1">
      <alignment horizontal="right"/>
    </xf>
    <xf numFmtId="1" fontId="8" fillId="5" borderId="1" xfId="5" applyNumberFormat="1" applyFont="1" applyFill="1" applyBorder="1" applyAlignment="1">
      <alignment horizontal="right"/>
    </xf>
    <xf numFmtId="0" fontId="8" fillId="5" borderId="1" xfId="5" applyFont="1" applyFill="1" applyBorder="1"/>
    <xf numFmtId="0" fontId="8" fillId="5" borderId="0" xfId="5" applyFont="1" applyFill="1" applyBorder="1"/>
    <xf numFmtId="0" fontId="8" fillId="5" borderId="1" xfId="5" applyFont="1" applyFill="1" applyBorder="1" applyAlignment="1">
      <alignment horizontal="right" vertical="top"/>
    </xf>
    <xf numFmtId="1" fontId="6" fillId="5" borderId="1" xfId="3" applyNumberFormat="1" applyFont="1" applyFill="1" applyBorder="1"/>
    <xf numFmtId="0" fontId="20" fillId="5" borderId="0" xfId="3" applyFont="1" applyFill="1"/>
    <xf numFmtId="0" fontId="6" fillId="4" borderId="0" xfId="3" applyFont="1" applyFill="1"/>
    <xf numFmtId="0" fontId="9" fillId="0" borderId="0" xfId="3" applyFont="1" applyFill="1" applyAlignment="1">
      <alignment horizontal="right"/>
    </xf>
    <xf numFmtId="0" fontId="10" fillId="0" borderId="0" xfId="3" applyFont="1" applyFill="1" applyBorder="1" applyAlignment="1">
      <alignment horizontal="right"/>
    </xf>
    <xf numFmtId="0" fontId="9" fillId="2" borderId="0" xfId="3" applyFont="1" applyFill="1" applyAlignment="1">
      <alignment horizontal="right"/>
    </xf>
    <xf numFmtId="0" fontId="9" fillId="5" borderId="0" xfId="3" applyFont="1" applyFill="1" applyAlignment="1">
      <alignment horizontal="right"/>
    </xf>
    <xf numFmtId="0" fontId="9" fillId="5" borderId="1" xfId="3" applyFont="1" applyFill="1" applyBorder="1" applyAlignment="1">
      <alignment horizontal="right"/>
    </xf>
    <xf numFmtId="0" fontId="9" fillId="5" borderId="0" xfId="3" applyFont="1" applyFill="1" applyBorder="1" applyAlignment="1">
      <alignment horizontal="right"/>
    </xf>
    <xf numFmtId="0" fontId="6" fillId="4" borderId="0" xfId="3" applyFont="1" applyFill="1" applyAlignment="1"/>
    <xf numFmtId="0" fontId="9" fillId="4" borderId="0" xfId="5" applyFont="1" applyFill="1" applyAlignment="1">
      <alignment horizontal="right" wrapText="1"/>
    </xf>
    <xf numFmtId="0" fontId="8" fillId="4" borderId="0" xfId="6" applyNumberFormat="1" applyFont="1" applyFill="1" applyAlignment="1">
      <alignment horizontal="right" vertical="center"/>
    </xf>
    <xf numFmtId="0" fontId="9" fillId="4" borderId="0" xfId="5" applyFont="1" applyFill="1"/>
    <xf numFmtId="0" fontId="6" fillId="4" borderId="0" xfId="5" applyFont="1" applyFill="1" applyAlignment="1">
      <alignment horizontal="right"/>
    </xf>
    <xf numFmtId="9" fontId="6" fillId="2" borderId="0" xfId="8" applyFont="1" applyFill="1"/>
    <xf numFmtId="0" fontId="10" fillId="4" borderId="0" xfId="5" applyFont="1" applyFill="1" applyAlignment="1">
      <alignment horizontal="right" wrapText="1"/>
    </xf>
    <xf numFmtId="0" fontId="6" fillId="4" borderId="3" xfId="5" applyFont="1" applyFill="1" applyBorder="1" applyAlignment="1">
      <alignment wrapText="1"/>
    </xf>
    <xf numFmtId="0" fontId="5" fillId="5" borderId="0" xfId="9" applyFont="1" applyFill="1"/>
  </cellXfs>
  <cellStyles count="10">
    <cellStyle name="Comma" xfId="7" builtinId="3"/>
    <cellStyle name="Comma 2" xfId="2" xr:uid="{10DAAAE6-7257-4F22-AEAB-B8263B970762}"/>
    <cellStyle name="Comma 3" xfId="4" xr:uid="{A09E4262-9B23-4B0F-9519-5DB120ABBCF1}"/>
    <cellStyle name="Normal" xfId="0" builtinId="0" customBuiltin="1"/>
    <cellStyle name="Normal 2" xfId="3" xr:uid="{B6276095-A12F-444E-8716-6B761E61DA5E}"/>
    <cellStyle name="Normal 2 2" xfId="5" xr:uid="{B3A42414-27CA-4CE4-8481-C7E0FA5B32B4}"/>
    <cellStyle name="Normal 2 4" xfId="9" xr:uid="{3F6D55A7-EF46-4E2F-9B13-38890BC46DB2}"/>
    <cellStyle name="Normal 3" xfId="1" xr:uid="{BA4DFC04-73B8-4B53-AEE3-CA7E195680C9}"/>
    <cellStyle name="Normal 3 2" xfId="6" xr:uid="{38CEB896-FA08-4696-9B56-BACE436597B6}"/>
    <cellStyle name="Percent"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2.5812750574920353E-2"/>
          <c:y val="3.1365717682196953E-2"/>
          <c:w val="0.94837449885015934"/>
          <c:h val="0.80409241663112985"/>
        </c:manualLayout>
      </c:layout>
      <c:barChart>
        <c:barDir val="col"/>
        <c:grouping val="clustered"/>
        <c:varyColors val="0"/>
        <c:ser>
          <c:idx val="0"/>
          <c:order val="0"/>
          <c:spPr>
            <a:solidFill>
              <a:srgbClr val="009DE0"/>
            </a:solidFill>
          </c:spPr>
          <c:invertIfNegative val="0"/>
          <c:dLbls>
            <c:spPr>
              <a:noFill/>
              <a:ln>
                <a:noFill/>
              </a:ln>
              <a:effectLst/>
            </c:spPr>
            <c:txPr>
              <a:bodyPr wrap="square" lIns="38100" tIns="19050" rIns="38100" bIns="19050" anchor="ctr">
                <a:spAutoFit/>
              </a:bodyPr>
              <a:lstStyle/>
              <a:p>
                <a:pPr>
                  <a:defRPr sz="600" b="1"/>
                </a:pPr>
                <a:endParaRPr lang="da-DK"/>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Resultater!$I$4:$W$5</c:f>
              <c:multiLvlStrCache>
                <c:ptCount val="15"/>
                <c:lvl>
                  <c:pt idx="0">
                    <c:v>Mar.</c:v>
                  </c:pt>
                  <c:pt idx="1">
                    <c:v>Apr.</c:v>
                  </c:pt>
                  <c:pt idx="2">
                    <c:v>Maj</c:v>
                  </c:pt>
                  <c:pt idx="3">
                    <c:v>Jun.</c:v>
                  </c:pt>
                  <c:pt idx="4">
                    <c:v>Jul.</c:v>
                  </c:pt>
                  <c:pt idx="5">
                    <c:v>Aug.</c:v>
                  </c:pt>
                  <c:pt idx="6">
                    <c:v>Jan.</c:v>
                  </c:pt>
                  <c:pt idx="7">
                    <c:v>Feb.</c:v>
                  </c:pt>
                  <c:pt idx="8">
                    <c:v>Mar.</c:v>
                  </c:pt>
                  <c:pt idx="9">
                    <c:v>Apr.</c:v>
                  </c:pt>
                  <c:pt idx="10">
                    <c:v>Maj</c:v>
                  </c:pt>
                  <c:pt idx="11">
                    <c:v>Jun.</c:v>
                  </c:pt>
                  <c:pt idx="12">
                    <c:v>Jul.</c:v>
                  </c:pt>
                  <c:pt idx="13">
                    <c:v>Aug.</c:v>
                  </c:pt>
                  <c:pt idx="14">
                    <c:v>Sep.</c:v>
                  </c:pt>
                </c:lvl>
                <c:lvl>
                  <c:pt idx="0">
                    <c:v>2018</c:v>
                  </c:pt>
                  <c:pt idx="6">
                    <c:v>2019</c:v>
                  </c:pt>
                </c:lvl>
              </c:multiLvlStrCache>
            </c:multiLvlStrRef>
          </c:cat>
          <c:val>
            <c:numRef>
              <c:f>Resultater!$I$11:$W$11</c:f>
              <c:numCache>
                <c:formatCode>#,##0</c:formatCode>
                <c:ptCount val="15"/>
                <c:pt idx="0">
                  <c:v>150342.89320095672</c:v>
                </c:pt>
                <c:pt idx="1">
                  <c:v>226311.39561060313</c:v>
                </c:pt>
                <c:pt idx="2">
                  <c:v>250743.47678757488</c:v>
                </c:pt>
                <c:pt idx="3">
                  <c:v>275671.83461345383</c:v>
                </c:pt>
                <c:pt idx="4">
                  <c:v>175347.60128051371</c:v>
                </c:pt>
                <c:pt idx="5">
                  <c:v>170575.71042563644</c:v>
                </c:pt>
                <c:pt idx="6">
                  <c:v>271783.25667253073</c:v>
                </c:pt>
                <c:pt idx="7">
                  <c:v>247223.61207799322</c:v>
                </c:pt>
                <c:pt idx="8">
                  <c:v>287816.80994491844</c:v>
                </c:pt>
                <c:pt idx="9">
                  <c:v>269713.29559538607</c:v>
                </c:pt>
                <c:pt idx="10">
                  <c:v>255325.43099256424</c:v>
                </c:pt>
                <c:pt idx="11">
                  <c:v>286026.73719897273</c:v>
                </c:pt>
                <c:pt idx="12">
                  <c:v>99816.221518633378</c:v>
                </c:pt>
                <c:pt idx="13">
                  <c:v>288597.1331405128</c:v>
                </c:pt>
                <c:pt idx="14">
                  <c:v>353401.86565121333</c:v>
                </c:pt>
              </c:numCache>
            </c:numRef>
          </c:val>
          <c:extLst>
            <c:ext xmlns:c16="http://schemas.microsoft.com/office/drawing/2014/chart" uri="{C3380CC4-5D6E-409C-BE32-E72D297353CC}">
              <c16:uniqueId val="{00000000-5722-46A6-B855-96D9E922C7B3}"/>
            </c:ext>
          </c:extLst>
        </c:ser>
        <c:dLbls>
          <c:showLegendKey val="0"/>
          <c:showVal val="1"/>
          <c:showCatName val="0"/>
          <c:showSerName val="0"/>
          <c:showPercent val="0"/>
          <c:showBubbleSize val="0"/>
        </c:dLbls>
        <c:gapWidth val="150"/>
        <c:axId val="513392928"/>
        <c:axId val="513393320"/>
      </c:barChart>
      <c:lineChart>
        <c:grouping val="standard"/>
        <c:varyColors val="0"/>
        <c:dLbls>
          <c:showLegendKey val="0"/>
          <c:showVal val="1"/>
          <c:showCatName val="0"/>
          <c:showSerName val="0"/>
          <c:showPercent val="0"/>
          <c:showBubbleSize val="0"/>
        </c:dLbls>
        <c:marker val="1"/>
        <c:smooth val="0"/>
        <c:axId val="513392928"/>
        <c:axId val="513393320"/>
        <c:extLst>
          <c:ext xmlns:c15="http://schemas.microsoft.com/office/drawing/2012/chart" uri="{02D57815-91ED-43cb-92C2-25804820EDAC}">
            <c15:filteredLineSeries>
              <c15:ser>
                <c:idx val="1"/>
                <c:order val="1"/>
                <c:tx>
                  <c:strRef>
                    <c:extLst>
                      <c:ext uri="{02D57815-91ED-43cb-92C2-25804820EDAC}">
                        <c15:formulaRef>
                          <c15:sqref>Input!$B$9</c15:sqref>
                        </c15:formulaRef>
                      </c:ext>
                    </c:extLst>
                    <c:strCache>
                      <c:ptCount val="1"/>
                      <c:pt idx="0">
                        <c:v>Antal unge i de enkelte måneder i indsamlingen</c:v>
                      </c:pt>
                    </c:strCache>
                  </c:strRef>
                </c:tx>
                <c:spPr>
                  <a:ln>
                    <a:solidFill>
                      <a:srgbClr val="797766"/>
                    </a:solidFill>
                  </a:ln>
                </c:spPr>
                <c:marker>
                  <c:symbol val="none"/>
                </c:marker>
                <c:dLbls>
                  <c:spPr>
                    <a:noFill/>
                    <a:ln>
                      <a:noFill/>
                    </a:ln>
                    <a:effectLst/>
                  </c:spPr>
                  <c:txPr>
                    <a:bodyPr wrap="square" lIns="38100" tIns="19050" rIns="38100" bIns="19050" anchor="ctr">
                      <a:spAutoFit/>
                    </a:bodyPr>
                    <a:lstStyle/>
                    <a:p>
                      <a:pPr>
                        <a:defRPr sz="600" b="1"/>
                      </a:pPr>
                      <a:endParaRPr lang="da-DK"/>
                    </a:p>
                  </c:txPr>
                  <c:dLblPos val="ctr"/>
                  <c:showLegendKey val="0"/>
                  <c:showVal val="1"/>
                  <c:showCatName val="0"/>
                  <c:showSerName val="0"/>
                  <c:showPercent val="0"/>
                  <c:showBubbleSize val="0"/>
                  <c:showLeaderLines val="0"/>
                  <c:extLst>
                    <c:ext uri="{CE6537A1-D6FC-4f65-9D91-7224C49458BB}">
                      <c15:showLeaderLines val="1"/>
                    </c:ext>
                  </c:extLst>
                </c:dLbls>
                <c:val>
                  <c:numRef>
                    <c:extLst>
                      <c:ext uri="{02D57815-91ED-43cb-92C2-25804820EDAC}">
                        <c15:formulaRef>
                          <c15:sqref>Input!$D$9:$R$9</c15:sqref>
                        </c15:formulaRef>
                      </c:ext>
                    </c:extLst>
                    <c:numCache>
                      <c:formatCode>General</c:formatCode>
                      <c:ptCount val="15"/>
                      <c:pt idx="0" formatCode="0">
                        <c:v>38</c:v>
                      </c:pt>
                      <c:pt idx="1">
                        <c:v>43</c:v>
                      </c:pt>
                      <c:pt idx="2">
                        <c:v>44</c:v>
                      </c:pt>
                      <c:pt idx="3" formatCode="0">
                        <c:v>49</c:v>
                      </c:pt>
                      <c:pt idx="4" formatCode="0">
                        <c:v>57</c:v>
                      </c:pt>
                      <c:pt idx="5" formatCode="0">
                        <c:v>53</c:v>
                      </c:pt>
                      <c:pt idx="6">
                        <c:v>50</c:v>
                      </c:pt>
                      <c:pt idx="7">
                        <c:v>55</c:v>
                      </c:pt>
                      <c:pt idx="8">
                        <c:v>63</c:v>
                      </c:pt>
                      <c:pt idx="9">
                        <c:v>55</c:v>
                      </c:pt>
                      <c:pt idx="10">
                        <c:v>56</c:v>
                      </c:pt>
                      <c:pt idx="11">
                        <c:v>59</c:v>
                      </c:pt>
                      <c:pt idx="12">
                        <c:v>41</c:v>
                      </c:pt>
                      <c:pt idx="13">
                        <c:v>54</c:v>
                      </c:pt>
                      <c:pt idx="14">
                        <c:v>53</c:v>
                      </c:pt>
                    </c:numCache>
                  </c:numRef>
                </c:val>
                <c:smooth val="0"/>
                <c:extLst>
                  <c:ext xmlns:c16="http://schemas.microsoft.com/office/drawing/2014/chart" uri="{C3380CC4-5D6E-409C-BE32-E72D297353CC}">
                    <c16:uniqueId val="{00000000-F0B6-4145-987D-BE0B15C695B7}"/>
                  </c:ext>
                </c:extLst>
              </c15:ser>
            </c15:filteredLineSeries>
          </c:ext>
        </c:extLst>
      </c:lineChart>
      <c:catAx>
        <c:axId val="513392928"/>
        <c:scaling>
          <c:orientation val="minMax"/>
        </c:scaling>
        <c:delete val="0"/>
        <c:axPos val="b"/>
        <c:numFmt formatCode="General" sourceLinked="1"/>
        <c:majorTickMark val="out"/>
        <c:minorTickMark val="none"/>
        <c:tickLblPos val="nextTo"/>
        <c:spPr>
          <a:noFill/>
          <a:ln w="6350" cap="flat" cmpd="sng" algn="ctr">
            <a:solidFill>
              <a:srgbClr val="797766"/>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da-DK"/>
          </a:p>
        </c:txPr>
        <c:crossAx val="513393320"/>
        <c:crosses val="autoZero"/>
        <c:auto val="1"/>
        <c:lblAlgn val="ctr"/>
        <c:lblOffset val="100"/>
        <c:noMultiLvlLbl val="0"/>
      </c:catAx>
      <c:valAx>
        <c:axId val="513393320"/>
        <c:scaling>
          <c:orientation val="minMax"/>
        </c:scaling>
        <c:delete val="1"/>
        <c:axPos val="l"/>
        <c:numFmt formatCode="#,##0" sourceLinked="1"/>
        <c:majorTickMark val="out"/>
        <c:minorTickMark val="none"/>
        <c:tickLblPos val="nextTo"/>
        <c:crossAx val="513392928"/>
        <c:crosses val="autoZero"/>
        <c:crossBetween val="between"/>
      </c:valAx>
      <c:spPr>
        <a:noFill/>
        <a:ln w="25400">
          <a:noFill/>
        </a:ln>
        <a:effectLst/>
      </c:spPr>
    </c:plotArea>
    <c:plotVisOnly val="1"/>
    <c:dispBlanksAs val="gap"/>
    <c:showDLblsOverMax val="0"/>
  </c:chart>
  <c:spPr>
    <a:noFill/>
    <a:ln w="6350" cap="flat" cmpd="sng" algn="ctr">
      <a:noFill/>
      <a:round/>
    </a:ln>
    <a:effectLst/>
  </c:spPr>
  <c:txPr>
    <a:bodyPr/>
    <a:lstStyle/>
    <a:p>
      <a:pPr>
        <a:defRPr>
          <a:latin typeface="Verdana" panose="020B0604030504040204" pitchFamily="34" charset="0"/>
          <a:ea typeface="Verdana" panose="020B0604030504040204" pitchFamily="34" charset="0"/>
          <a:cs typeface="Verdana" panose="020B0604030504040204" pitchFamily="34" charset="0"/>
        </a:defRPr>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rgbClr val="009DE0"/>
            </a:solidFill>
          </c:spPr>
          <c:invertIfNegative val="0"/>
          <c:dLbls>
            <c:numFmt formatCode="0%" sourceLinked="0"/>
            <c:spPr>
              <a:noFill/>
              <a:ln>
                <a:noFill/>
              </a:ln>
              <a:effectLst/>
            </c:spPr>
            <c:txPr>
              <a:bodyPr wrap="square" lIns="38100" tIns="19050" rIns="38100" bIns="19050" anchor="ctr">
                <a:spAutoFit/>
              </a:bodyPr>
              <a:lstStyle/>
              <a:p>
                <a:pPr>
                  <a:defRPr sz="600"/>
                </a:pPr>
                <a:endParaRPr lang="da-D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Resultater!$B$6:$B$10</c:f>
              <c:strCache>
                <c:ptCount val="5"/>
                <c:pt idx="0">
                  <c:v>Møder og telefonkontakt med den unge</c:v>
                </c:pt>
                <c:pt idx="1">
                  <c:v>Møder/besøg/aktiviteter uden unge</c:v>
                </c:pt>
                <c:pt idx="2">
                  <c:v>Virksomhedskontakt</c:v>
                </c:pt>
                <c:pt idx="3">
                  <c:v>Faglige refleksionsmøder</c:v>
                </c:pt>
                <c:pt idx="4">
                  <c:v>Øvrige udgifter</c:v>
                </c:pt>
              </c:strCache>
            </c:strRef>
          </c:cat>
          <c:val>
            <c:numRef>
              <c:f>Resultater!$H$6:$H$10</c:f>
              <c:numCache>
                <c:formatCode>0%</c:formatCode>
                <c:ptCount val="5"/>
                <c:pt idx="0">
                  <c:v>0.17993107001144948</c:v>
                </c:pt>
                <c:pt idx="1">
                  <c:v>0.27187074892054697</c:v>
                </c:pt>
                <c:pt idx="2">
                  <c:v>0.10978999351404688</c:v>
                </c:pt>
                <c:pt idx="3">
                  <c:v>0.3053961991658814</c:v>
                </c:pt>
                <c:pt idx="4">
                  <c:v>0.13301198838807524</c:v>
                </c:pt>
              </c:numCache>
            </c:numRef>
          </c:val>
          <c:extLst>
            <c:ext xmlns:c16="http://schemas.microsoft.com/office/drawing/2014/chart" uri="{C3380CC4-5D6E-409C-BE32-E72D297353CC}">
              <c16:uniqueId val="{00000000-4F31-46DC-B558-6845CFFB7211}"/>
            </c:ext>
          </c:extLst>
        </c:ser>
        <c:dLbls>
          <c:dLblPos val="outEnd"/>
          <c:showLegendKey val="0"/>
          <c:showVal val="1"/>
          <c:showCatName val="0"/>
          <c:showSerName val="0"/>
          <c:showPercent val="0"/>
          <c:showBubbleSize val="0"/>
        </c:dLbls>
        <c:gapWidth val="219"/>
        <c:axId val="508749544"/>
        <c:axId val="338085296"/>
      </c:barChart>
      <c:catAx>
        <c:axId val="508749544"/>
        <c:scaling>
          <c:orientation val="minMax"/>
        </c:scaling>
        <c:delete val="0"/>
        <c:axPos val="b"/>
        <c:numFmt formatCode="General" sourceLinked="1"/>
        <c:majorTickMark val="out"/>
        <c:minorTickMark val="none"/>
        <c:tickLblPos val="nextTo"/>
        <c:spPr>
          <a:noFill/>
          <a:ln w="6350" cap="flat" cmpd="sng" algn="ctr">
            <a:solidFill>
              <a:srgbClr val="000000"/>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da-DK"/>
          </a:p>
        </c:txPr>
        <c:crossAx val="338085296"/>
        <c:crosses val="autoZero"/>
        <c:auto val="1"/>
        <c:lblAlgn val="ctr"/>
        <c:lblOffset val="100"/>
        <c:noMultiLvlLbl val="0"/>
      </c:catAx>
      <c:valAx>
        <c:axId val="338085296"/>
        <c:scaling>
          <c:orientation val="minMax"/>
        </c:scaling>
        <c:delete val="1"/>
        <c:axPos val="l"/>
        <c:numFmt formatCode="0%" sourceLinked="1"/>
        <c:majorTickMark val="out"/>
        <c:minorTickMark val="none"/>
        <c:tickLblPos val="nextTo"/>
        <c:crossAx val="508749544"/>
        <c:crosses val="autoZero"/>
        <c:crossBetween val="between"/>
      </c:valAx>
      <c:spPr>
        <a:noFill/>
        <a:ln>
          <a:noFill/>
        </a:ln>
        <a:effectLst/>
      </c:spPr>
    </c:plotArea>
    <c:plotVisOnly val="1"/>
    <c:dispBlanksAs val="gap"/>
    <c:showDLblsOverMax val="0"/>
  </c:chart>
  <c:spPr>
    <a:noFill/>
    <a:ln w="6350" cap="flat" cmpd="sng" algn="ctr">
      <a:noFill/>
      <a:round/>
    </a:ln>
    <a:effectLst/>
  </c:spPr>
  <c:txPr>
    <a:bodyPr/>
    <a:lstStyle/>
    <a:p>
      <a:pPr>
        <a:defRPr sz="800" b="1">
          <a:latin typeface="Verdana" panose="020B0604030504040204" pitchFamily="34" charset="0"/>
          <a:ea typeface="Verdana" panose="020B0604030504040204" pitchFamily="34" charset="0"/>
          <a:cs typeface="Verdana" panose="020B0604030504040204" pitchFamily="34" charset="0"/>
        </a:defRPr>
      </a:pPr>
      <a:endParaRPr lang="da-DK"/>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10</xdr:col>
      <xdr:colOff>688731</xdr:colOff>
      <xdr:row>39</xdr:row>
      <xdr:rowOff>95250</xdr:rowOff>
    </xdr:from>
    <xdr:to>
      <xdr:col>11</xdr:col>
      <xdr:colOff>1516673</xdr:colOff>
      <xdr:row>42</xdr:row>
      <xdr:rowOff>7325</xdr:rowOff>
    </xdr:to>
    <xdr:pic>
      <xdr:nvPicPr>
        <xdr:cNvPr id="2" name="Picture 1">
          <a:extLst>
            <a:ext uri="{FF2B5EF4-FFF2-40B4-BE49-F238E27FC236}">
              <a16:creationId xmlns:a16="http://schemas.microsoft.com/office/drawing/2014/main" id="{B73BD3CB-D20B-410E-ABEF-D7190CF63E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46981" y="6419850"/>
          <a:ext cx="1599467" cy="340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571500</xdr:colOff>
      <xdr:row>23</xdr:row>
      <xdr:rowOff>104775</xdr:rowOff>
    </xdr:from>
    <xdr:to>
      <xdr:col>10</xdr:col>
      <xdr:colOff>695325</xdr:colOff>
      <xdr:row>25</xdr:row>
      <xdr:rowOff>131715</xdr:rowOff>
    </xdr:to>
    <xdr:pic>
      <xdr:nvPicPr>
        <xdr:cNvPr id="3" name="Picture 2">
          <a:extLst>
            <a:ext uri="{FF2B5EF4-FFF2-40B4-BE49-F238E27FC236}">
              <a16:creationId xmlns:a16="http://schemas.microsoft.com/office/drawing/2014/main" id="{4D90B627-B385-4E76-B9AC-F16A1FC65D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48650" y="4800600"/>
          <a:ext cx="1514475" cy="3126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600075</xdr:colOff>
      <xdr:row>22</xdr:row>
      <xdr:rowOff>133349</xdr:rowOff>
    </xdr:from>
    <xdr:to>
      <xdr:col>10</xdr:col>
      <xdr:colOff>574419</xdr:colOff>
      <xdr:row>25</xdr:row>
      <xdr:rowOff>6217</xdr:rowOff>
    </xdr:to>
    <xdr:pic>
      <xdr:nvPicPr>
        <xdr:cNvPr id="3" name="Picture 2">
          <a:extLst>
            <a:ext uri="{FF2B5EF4-FFF2-40B4-BE49-F238E27FC236}">
              <a16:creationId xmlns:a16="http://schemas.microsoft.com/office/drawing/2014/main" id="{7C3DBE01-2186-4C23-AA8A-D40574E672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72450" y="3533774"/>
          <a:ext cx="1460244" cy="3014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359833</xdr:colOff>
      <xdr:row>31</xdr:row>
      <xdr:rowOff>42443</xdr:rowOff>
    </xdr:from>
    <xdr:to>
      <xdr:col>18</xdr:col>
      <xdr:colOff>804333</xdr:colOff>
      <xdr:row>33</xdr:row>
      <xdr:rowOff>143800</xdr:rowOff>
    </xdr:to>
    <xdr:pic>
      <xdr:nvPicPr>
        <xdr:cNvPr id="3" name="Picture 2">
          <a:extLst>
            <a:ext uri="{FF2B5EF4-FFF2-40B4-BE49-F238E27FC236}">
              <a16:creationId xmlns:a16="http://schemas.microsoft.com/office/drawing/2014/main" id="{2CF59E3B-CA53-432B-B852-9D5C3776AD4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50583" y="4879026"/>
          <a:ext cx="1926167" cy="39769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202406</xdr:colOff>
      <xdr:row>13</xdr:row>
      <xdr:rowOff>30957</xdr:rowOff>
    </xdr:from>
    <xdr:to>
      <xdr:col>11</xdr:col>
      <xdr:colOff>222250</xdr:colOff>
      <xdr:row>37</xdr:row>
      <xdr:rowOff>119063</xdr:rowOff>
    </xdr:to>
    <xdr:graphicFrame macro="">
      <xdr:nvGraphicFramePr>
        <xdr:cNvPr id="2" name="Chart 1"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right,plot,center&quot; IsRe=&quot;1&quot; /&gt;&#10;      &lt;/Value&gt;&#10;    &lt;/Item&gt;&#10;    &lt;Item&gt;&#10;      &lt;Key&gt;&#10;        &lt;int&gt;2&lt;/int&gt;&#10;      &lt;/Key&gt;&#10;      &lt;Value&gt;&#10;        &lt;Cmd case=&quot;axis_title_pos&quot; val=&quot;primary,x&quot; pos=&quot;right&quot; IsRe=&quot;1&quot; /&gt;&#10;      &lt;/Value&gt;&#10;    &lt;/Item&gt;&#10;    &lt;Item&gt;&#10;      &lt;Key&gt;&#10;        &lt;int&gt;99&lt;/int&gt;&#10;      &lt;/Key&gt;&#10;      &lt;Value&gt;&#10;        &lt;Cmd case=&quot;datalabels_pos&quot; val=&quot;outside&quot; IsRe=&quot;1&quot; /&gt;&#10;      &lt;/Value&gt;&#10;    &lt;/Item&gt;&#10;    &lt;Item&gt;&#10;      &lt;Key&gt;&#10;        &lt;int&gt;3&lt;/int&gt;&#10;      &lt;/Key&gt;&#10;      &lt;Value&gt;&#10;        &lt;Cmd case=&quot;axis_title_pos&quot; val=&quot;primary,y&quot; pos=&quot;right&quot; IsRe=&quot;1&quot; /&gt;&#10;      &lt;/Value&gt;&#10;    &lt;/Item&gt;&#10;    &lt;Item&gt;&#10;      &lt;Key&gt;&#10;        &lt;int&gt;-1&lt;/int&gt;&#10;      &lt;/Key&gt;&#10;      &lt;Value&gt;&#10;        &lt;Cmd case=&quot;copy_fill&quot; input=&quot;@templ&quot; hc-path=&quot;C:\Users\ngv\AppData\Local\OfficeExtensions\Content\CorporateCharts\Ramboll Secondary&quot; IsRe=&quot;1&quot; /&gt;&#10;      &lt;/Value&gt;&#10;    &lt;/Item&gt;&#10;  &lt;/FunctionHistory&gt;&#10;  &lt;TypeSet&gt;true&lt;/TypeSet&gt;&#10;  &lt;ChartType&gt;65&lt;/ChartType&gt;&#10;  &lt;UsedPath&gt;C:\Users\ngv\AppData\Local\OfficeExtensions\Content\CorporateCharts\Line Chart&lt;/UsedPath&gt;&#10;&lt;/ChartInfo&gt;">
          <a:extLst>
            <a:ext uri="{FF2B5EF4-FFF2-40B4-BE49-F238E27FC236}">
              <a16:creationId xmlns:a16="http://schemas.microsoft.com/office/drawing/2014/main" id="{F257AE4E-8B71-4ABF-B3A3-76BBE94591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730249</xdr:colOff>
      <xdr:row>14</xdr:row>
      <xdr:rowOff>49214</xdr:rowOff>
    </xdr:from>
    <xdr:to>
      <xdr:col>21</xdr:col>
      <xdr:colOff>95249</xdr:colOff>
      <xdr:row>36</xdr:row>
      <xdr:rowOff>116418</xdr:rowOff>
    </xdr:to>
    <xdr:graphicFrame macro="">
      <xdr:nvGraphicFramePr>
        <xdr:cNvPr id="3" name="Chart 2"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right,chart,center&quot; IsRe=&quot;1&quot; /&gt;&#10;      &lt;/Value&gt;&#10;    &lt;/Item&gt;&#10;    &lt;Item&gt;&#10;      &lt;Key&gt;&#10;        &lt;int&gt;2&lt;/int&gt;&#10;      &lt;/Key&gt;&#10;      &lt;Value&gt;&#10;        &lt;Cmd case=&quot;axis_title_pos&quot; val=&quot;primary,x&quot; pos=&quot;right&quot; IsRe=&quot;1&quot; /&gt;&#10;      &lt;/Value&gt;&#10;    &lt;/Item&gt;&#10;    &lt;Item&gt;&#10;      &lt;Key&gt;&#10;        &lt;int&gt;3&lt;/int&gt;&#10;      &lt;/Key&gt;&#10;      &lt;Value&gt;&#10;        &lt;Cmd case=&quot;axis_title_pos&quot; val=&quot;primary,y&quot; pos=&quot;right&quot; IsRe=&quot;1&quot; /&gt;&#10;      &lt;/Value&gt;&#10;    &lt;/Item&gt;&#10;    &lt;Item&gt;&#10;      &lt;Key&gt;&#10;        &lt;int&gt;-1&lt;/int&gt;&#10;      &lt;/Key&gt;&#10;      &lt;Value&gt;&#10;        &lt;Cmd case=&quot;copy_fill&quot; input=&quot;@templ&quot; hc-path=&quot;C:\Users\ngv\AppData\Local\OfficeExtensions\Content\CorporateCharts\Ramboll Secondary&quot; IsRe=&quot;1&quot; /&gt;&#10;      &lt;/Value&gt;&#10;    &lt;/Item&gt;&#10;  &lt;/FunctionHistory&gt;&#10;  &lt;TypeSet&gt;true&lt;/TypeSet&gt;&#10;  &lt;ChartType&gt;51&lt;/ChartType&gt;&#10;  &lt;UsedPath&gt;C:\Users\ngv\AppData\Local\OfficeExtensions\Content\CorporateCharts\Column Chart&lt;/UsedPath&gt;&#10;&lt;/ChartInfo&gt;">
          <a:extLst>
            <a:ext uri="{FF2B5EF4-FFF2-40B4-BE49-F238E27FC236}">
              <a16:creationId xmlns:a16="http://schemas.microsoft.com/office/drawing/2014/main" id="{DD8F0C75-12D6-429D-BB57-F11A376037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20</xdr:col>
      <xdr:colOff>31750</xdr:colOff>
      <xdr:row>54</xdr:row>
      <xdr:rowOff>0</xdr:rowOff>
    </xdr:from>
    <xdr:to>
      <xdr:col>22</xdr:col>
      <xdr:colOff>271748</xdr:colOff>
      <xdr:row>56</xdr:row>
      <xdr:rowOff>59135</xdr:rowOff>
    </xdr:to>
    <xdr:pic>
      <xdr:nvPicPr>
        <xdr:cNvPr id="7" name="Picture 6">
          <a:extLst>
            <a:ext uri="{FF2B5EF4-FFF2-40B4-BE49-F238E27FC236}">
              <a16:creationId xmlns:a16="http://schemas.microsoft.com/office/drawing/2014/main" id="{9E27FB04-C006-44D1-8A48-3960E6B22ED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8383250" y="9249833"/>
          <a:ext cx="1721665" cy="35546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ohanne Fyhn Elgaard" id="{62AFB6DD-B8C0-4904-8CCB-0B0C9CC5CDFE}" userId="S::johf@ramboll.com::12266bb9-8ef1-4470-9150-0e187a496051" providerId="AD"/>
</personList>
</file>

<file path=xl/theme/theme1.xml><?xml version="1.0" encoding="utf-8"?>
<a:theme xmlns:a="http://schemas.openxmlformats.org/drawingml/2006/main" name="Ramboll">
  <a:themeElements>
    <a:clrScheme name="Ramboll">
      <a:dk1>
        <a:sysClr val="windowText" lastClr="000000"/>
      </a:dk1>
      <a:lt1>
        <a:sysClr val="window" lastClr="FFFFFF"/>
      </a:lt1>
      <a:dk2>
        <a:srgbClr val="009DE0"/>
      </a:dk2>
      <a:lt2>
        <a:srgbClr val="797766"/>
      </a:lt2>
      <a:accent1>
        <a:srgbClr val="A7D3F5"/>
      </a:accent1>
      <a:accent2>
        <a:srgbClr val="5CA551"/>
      </a:accent2>
      <a:accent3>
        <a:srgbClr val="A1BF36"/>
      </a:accent3>
      <a:accent4>
        <a:srgbClr val="C40079"/>
      </a:accent4>
      <a:accent5>
        <a:srgbClr val="C63418"/>
      </a:accent5>
      <a:accent6>
        <a:srgbClr val="D0CFC5"/>
      </a:accent6>
      <a:hlink>
        <a:srgbClr val="0000FF"/>
      </a:hlink>
      <a:folHlink>
        <a:srgbClr val="800080"/>
      </a:folHlink>
    </a:clrScheme>
    <a:fontScheme name="Ramboll">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readedComments/threadedComment1.xml><?xml version="1.0" encoding="utf-8"?>
<ThreadedComments xmlns="http://schemas.microsoft.com/office/spreadsheetml/2018/threadedcomments" xmlns:x="http://schemas.openxmlformats.org/spreadsheetml/2006/main">
  <threadedComment ref="G7" dT="2019-10-21T09:31:02.52" personId="{62AFB6DD-B8C0-4904-8CCB-0B0C9CC5CDFE}" id="{9AF6D32B-AEF3-489C-8A66-294549079606}">
    <text>KBH, juni er indberettet frem til den 20. juni, derfor er tallene opjusteret med 1/3.</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9B730-EA9B-444F-99D3-5C622F23C9B5}">
  <dimension ref="A1:M64"/>
  <sheetViews>
    <sheetView showGridLines="0" tabSelected="1" zoomScale="85" zoomScaleNormal="85" workbookViewId="0">
      <selection activeCell="I21" sqref="I21"/>
    </sheetView>
  </sheetViews>
  <sheetFormatPr defaultColWidth="0" defaultRowHeight="11.25" customHeight="1" zeroHeight="1" x14ac:dyDescent="0.15"/>
  <cols>
    <col min="1" max="1" width="12.375" style="121" customWidth="1"/>
    <col min="2" max="2" width="15.75" style="121" customWidth="1"/>
    <col min="3" max="3" width="20.625" style="121" customWidth="1"/>
    <col min="4" max="4" width="10.25" style="121" bestFit="1" customWidth="1"/>
    <col min="5" max="6" width="9.125" style="121" customWidth="1"/>
    <col min="7" max="10" width="9.75" style="121" customWidth="1"/>
    <col min="11" max="11" width="10.125" style="121" customWidth="1"/>
    <col min="12" max="12" width="26.125" style="121" customWidth="1"/>
    <col min="13" max="13" width="0" style="123" hidden="1" customWidth="1"/>
    <col min="14" max="16384" width="9.75" style="123" hidden="1"/>
  </cols>
  <sheetData>
    <row r="1" spans="1:13" ht="19.5" customHeight="1" x14ac:dyDescent="0.2">
      <c r="B1" s="122"/>
    </row>
    <row r="2" spans="1:13" ht="23.25" customHeight="1" x14ac:dyDescent="0.15">
      <c r="B2" s="124"/>
      <c r="I2" s="125"/>
      <c r="J2" s="125"/>
      <c r="K2" s="125"/>
      <c r="M2" s="126"/>
    </row>
    <row r="3" spans="1:13" x14ac:dyDescent="0.15"/>
    <row r="4" spans="1:13" s="129" customFormat="1" x14ac:dyDescent="0.15">
      <c r="A4" s="127"/>
      <c r="B4" s="128"/>
      <c r="C4" s="127"/>
      <c r="D4" s="127"/>
      <c r="E4" s="127"/>
      <c r="F4" s="127"/>
      <c r="G4" s="127"/>
      <c r="H4" s="127"/>
      <c r="I4" s="127"/>
      <c r="J4" s="127"/>
      <c r="K4" s="127"/>
      <c r="L4" s="127"/>
    </row>
    <row r="5" spans="1:13" s="129" customFormat="1" x14ac:dyDescent="0.15">
      <c r="A5" s="127"/>
      <c r="B5" s="130"/>
      <c r="C5" s="131"/>
      <c r="D5" s="132"/>
      <c r="E5" s="130"/>
      <c r="F5" s="130"/>
      <c r="G5" s="130"/>
      <c r="H5" s="130"/>
      <c r="I5" s="130"/>
      <c r="J5" s="130"/>
      <c r="K5" s="130"/>
      <c r="L5" s="127"/>
    </row>
    <row r="6" spans="1:13" s="129" customFormat="1" x14ac:dyDescent="0.15">
      <c r="A6" s="127"/>
      <c r="B6" s="131"/>
      <c r="C6" s="131"/>
      <c r="D6" s="132"/>
      <c r="E6" s="130"/>
      <c r="F6" s="130"/>
      <c r="G6" s="130"/>
      <c r="H6" s="130"/>
      <c r="I6" s="130"/>
      <c r="J6" s="130"/>
      <c r="K6" s="130"/>
      <c r="L6" s="127"/>
    </row>
    <row r="7" spans="1:13" s="129" customFormat="1" x14ac:dyDescent="0.15">
      <c r="A7" s="127"/>
      <c r="B7" s="133" t="s">
        <v>68</v>
      </c>
      <c r="C7" s="133"/>
      <c r="D7" s="133"/>
      <c r="E7" s="133"/>
      <c r="F7" s="133"/>
      <c r="G7" s="133"/>
      <c r="H7" s="133"/>
      <c r="I7" s="133"/>
      <c r="J7" s="133"/>
      <c r="K7" s="133"/>
      <c r="L7" s="127"/>
    </row>
    <row r="8" spans="1:13" s="129" customFormat="1" x14ac:dyDescent="0.15">
      <c r="A8" s="127"/>
      <c r="B8" s="133"/>
      <c r="C8" s="133"/>
      <c r="D8" s="133"/>
      <c r="E8" s="133"/>
      <c r="F8" s="133"/>
      <c r="G8" s="133"/>
      <c r="H8" s="133"/>
      <c r="I8" s="133"/>
      <c r="J8" s="133"/>
      <c r="K8" s="133"/>
      <c r="L8" s="127"/>
    </row>
    <row r="9" spans="1:13" s="129" customFormat="1" x14ac:dyDescent="0.15">
      <c r="A9" s="127"/>
      <c r="B9" s="133"/>
      <c r="C9" s="133"/>
      <c r="D9" s="133"/>
      <c r="E9" s="133"/>
      <c r="F9" s="133"/>
      <c r="G9" s="133"/>
      <c r="H9" s="133"/>
      <c r="I9" s="133"/>
      <c r="J9" s="133"/>
      <c r="K9" s="133"/>
      <c r="L9" s="127"/>
    </row>
    <row r="10" spans="1:13" s="129" customFormat="1" x14ac:dyDescent="0.15">
      <c r="A10" s="127"/>
      <c r="B10" s="133"/>
      <c r="C10" s="133"/>
      <c r="D10" s="133"/>
      <c r="E10" s="133"/>
      <c r="F10" s="133"/>
      <c r="G10" s="133"/>
      <c r="H10" s="133"/>
      <c r="I10" s="133"/>
      <c r="J10" s="133"/>
      <c r="K10" s="133"/>
      <c r="L10" s="127"/>
    </row>
    <row r="11" spans="1:13" s="129" customFormat="1" x14ac:dyDescent="0.15">
      <c r="A11" s="127"/>
      <c r="B11" s="133"/>
      <c r="C11" s="133"/>
      <c r="D11" s="133"/>
      <c r="E11" s="133"/>
      <c r="F11" s="133"/>
      <c r="G11" s="133"/>
      <c r="H11" s="133"/>
      <c r="I11" s="133"/>
      <c r="J11" s="133"/>
      <c r="K11" s="133"/>
      <c r="L11" s="127"/>
    </row>
    <row r="12" spans="1:13" s="129" customFormat="1" x14ac:dyDescent="0.15">
      <c r="A12" s="127"/>
      <c r="B12" s="133"/>
      <c r="C12" s="133"/>
      <c r="D12" s="133"/>
      <c r="E12" s="133"/>
      <c r="F12" s="133"/>
      <c r="G12" s="133"/>
      <c r="H12" s="133"/>
      <c r="I12" s="133"/>
      <c r="J12" s="133"/>
      <c r="K12" s="133"/>
      <c r="L12" s="127"/>
    </row>
    <row r="13" spans="1:13" s="129" customFormat="1" ht="51.75" customHeight="1" x14ac:dyDescent="0.15">
      <c r="A13" s="127"/>
      <c r="B13" s="133"/>
      <c r="C13" s="133"/>
      <c r="D13" s="133"/>
      <c r="E13" s="133"/>
      <c r="F13" s="133"/>
      <c r="G13" s="133"/>
      <c r="H13" s="133"/>
      <c r="I13" s="133"/>
      <c r="J13" s="133"/>
      <c r="K13" s="133"/>
      <c r="L13" s="127"/>
    </row>
    <row r="14" spans="1:13" s="129" customFormat="1" x14ac:dyDescent="0.15">
      <c r="A14" s="127"/>
      <c r="B14" s="134"/>
      <c r="C14" s="134"/>
      <c r="D14" s="135"/>
      <c r="E14" s="121"/>
      <c r="F14" s="121"/>
      <c r="G14" s="121"/>
      <c r="H14" s="121"/>
      <c r="I14" s="121"/>
      <c r="J14" s="121"/>
      <c r="K14" s="121"/>
      <c r="L14" s="127"/>
    </row>
    <row r="15" spans="1:13" s="129" customFormat="1" x14ac:dyDescent="0.15">
      <c r="A15" s="127"/>
      <c r="B15" s="136"/>
      <c r="C15" s="134"/>
      <c r="D15" s="135"/>
      <c r="E15" s="121"/>
      <c r="F15" s="121"/>
      <c r="G15" s="121"/>
      <c r="H15" s="121"/>
      <c r="I15" s="121"/>
      <c r="J15" s="121"/>
      <c r="K15" s="121"/>
      <c r="L15" s="127"/>
    </row>
    <row r="16" spans="1:13" s="129" customFormat="1" x14ac:dyDescent="0.15">
      <c r="A16" s="127"/>
      <c r="B16" s="137"/>
      <c r="C16" s="134"/>
      <c r="D16" s="135"/>
      <c r="E16" s="121"/>
      <c r="F16" s="121"/>
      <c r="G16" s="121"/>
      <c r="H16" s="121"/>
      <c r="I16" s="121"/>
      <c r="J16" s="121"/>
      <c r="K16" s="121"/>
      <c r="L16" s="127"/>
    </row>
    <row r="17" spans="1:12" s="129" customFormat="1" x14ac:dyDescent="0.15">
      <c r="A17" s="127"/>
      <c r="B17" s="137"/>
      <c r="C17" s="134"/>
      <c r="D17" s="135"/>
      <c r="E17" s="121"/>
      <c r="F17" s="121"/>
      <c r="G17" s="121"/>
      <c r="H17" s="121"/>
      <c r="I17" s="121"/>
      <c r="J17" s="121"/>
      <c r="K17" s="121"/>
      <c r="L17" s="127"/>
    </row>
    <row r="18" spans="1:12" s="129" customFormat="1" x14ac:dyDescent="0.15">
      <c r="A18" s="127"/>
      <c r="B18" s="137"/>
      <c r="C18" s="134"/>
      <c r="D18" s="135"/>
      <c r="E18" s="121"/>
      <c r="F18" s="121"/>
      <c r="G18" s="121"/>
      <c r="H18" s="121"/>
      <c r="I18" s="121"/>
      <c r="J18" s="121"/>
      <c r="K18" s="121"/>
      <c r="L18" s="127"/>
    </row>
    <row r="19" spans="1:12" s="129" customFormat="1" x14ac:dyDescent="0.15">
      <c r="A19" s="127"/>
      <c r="B19" s="134"/>
      <c r="C19" s="134"/>
      <c r="D19" s="135"/>
      <c r="E19" s="121"/>
      <c r="F19" s="121"/>
      <c r="G19" s="121"/>
      <c r="H19" s="121"/>
      <c r="I19" s="121"/>
      <c r="J19" s="121"/>
      <c r="K19" s="121"/>
      <c r="L19" s="127"/>
    </row>
    <row r="20" spans="1:12" s="129" customFormat="1" x14ac:dyDescent="0.15">
      <c r="A20" s="127"/>
      <c r="B20" s="138"/>
      <c r="C20" s="134"/>
      <c r="D20" s="132"/>
      <c r="E20" s="121"/>
      <c r="F20" s="121"/>
      <c r="G20" s="121"/>
      <c r="H20" s="121"/>
      <c r="I20" s="121"/>
      <c r="J20" s="121"/>
      <c r="K20" s="121"/>
      <c r="L20" s="127"/>
    </row>
    <row r="21" spans="1:12" x14ac:dyDescent="0.15"/>
    <row r="22" spans="1:12" s="129" customFormat="1" x14ac:dyDescent="0.15">
      <c r="A22" s="127"/>
      <c r="B22" s="128"/>
      <c r="C22" s="127"/>
      <c r="D22" s="127"/>
      <c r="E22" s="127"/>
      <c r="F22" s="127"/>
      <c r="G22" s="127"/>
      <c r="H22" s="127"/>
      <c r="I22" s="127"/>
      <c r="J22" s="127"/>
      <c r="K22" s="127"/>
      <c r="L22" s="127"/>
    </row>
    <row r="23" spans="1:12" s="129" customFormat="1" ht="9.75" customHeight="1" x14ac:dyDescent="0.15">
      <c r="A23" s="127"/>
      <c r="B23" s="139"/>
      <c r="C23" s="130"/>
      <c r="D23" s="130"/>
      <c r="E23" s="130"/>
      <c r="F23" s="130"/>
      <c r="G23" s="130"/>
      <c r="H23" s="130"/>
      <c r="I23" s="130"/>
      <c r="J23" s="130"/>
      <c r="K23" s="130"/>
      <c r="L23" s="127"/>
    </row>
    <row r="24" spans="1:12" s="129" customFormat="1" x14ac:dyDescent="0.15">
      <c r="A24" s="127"/>
      <c r="B24" s="140"/>
      <c r="C24" s="131"/>
      <c r="D24" s="141"/>
      <c r="E24" s="130"/>
      <c r="F24" s="130"/>
      <c r="G24" s="130"/>
      <c r="H24" s="130"/>
      <c r="I24" s="130"/>
      <c r="J24" s="130"/>
      <c r="K24" s="130"/>
      <c r="L24" s="127"/>
    </row>
    <row r="25" spans="1:12" s="129" customFormat="1" x14ac:dyDescent="0.15">
      <c r="A25" s="127"/>
      <c r="B25" s="140"/>
      <c r="C25" s="134"/>
      <c r="D25" s="141"/>
      <c r="E25" s="130"/>
      <c r="F25" s="138"/>
      <c r="G25" s="130"/>
      <c r="H25" s="130"/>
      <c r="I25" s="130"/>
      <c r="J25" s="130"/>
      <c r="K25" s="130"/>
      <c r="L25" s="127"/>
    </row>
    <row r="26" spans="1:12" s="129" customFormat="1" x14ac:dyDescent="0.15">
      <c r="A26" s="127"/>
      <c r="B26" s="140"/>
      <c r="C26" s="130"/>
      <c r="D26" s="141"/>
      <c r="E26" s="130"/>
      <c r="F26" s="130"/>
      <c r="G26" s="130"/>
      <c r="H26" s="130"/>
      <c r="I26" s="130"/>
      <c r="J26" s="130"/>
      <c r="K26" s="130"/>
      <c r="L26" s="127"/>
    </row>
    <row r="27" spans="1:12" s="129" customFormat="1" x14ac:dyDescent="0.15">
      <c r="A27" s="127"/>
      <c r="B27" s="142"/>
      <c r="C27" s="130"/>
      <c r="D27" s="141"/>
      <c r="E27" s="130"/>
      <c r="F27" s="130"/>
      <c r="G27" s="130"/>
      <c r="H27" s="130"/>
      <c r="I27" s="130"/>
      <c r="J27" s="130"/>
      <c r="K27" s="130"/>
      <c r="L27" s="127"/>
    </row>
    <row r="28" spans="1:12" s="129" customFormat="1" x14ac:dyDescent="0.15">
      <c r="A28" s="127"/>
      <c r="B28" s="140"/>
      <c r="C28" s="131"/>
      <c r="D28" s="141"/>
      <c r="E28" s="130"/>
      <c r="F28" s="130"/>
      <c r="G28" s="130"/>
      <c r="H28" s="130"/>
      <c r="I28" s="130"/>
      <c r="J28" s="130"/>
      <c r="K28" s="130"/>
      <c r="L28" s="127"/>
    </row>
    <row r="29" spans="1:12" s="129" customFormat="1" x14ac:dyDescent="0.15">
      <c r="A29" s="127"/>
      <c r="B29" s="140"/>
      <c r="C29" s="134"/>
      <c r="D29" s="141"/>
      <c r="E29" s="130"/>
      <c r="F29" s="138"/>
      <c r="G29" s="130"/>
      <c r="H29" s="130"/>
      <c r="I29" s="130"/>
      <c r="J29" s="130"/>
      <c r="K29" s="130"/>
      <c r="L29" s="127"/>
    </row>
    <row r="30" spans="1:12" s="129" customFormat="1" x14ac:dyDescent="0.15">
      <c r="A30" s="127"/>
      <c r="B30" s="140"/>
      <c r="C30" s="130"/>
      <c r="D30" s="141"/>
      <c r="E30" s="130"/>
      <c r="F30" s="130"/>
      <c r="G30" s="130"/>
      <c r="H30" s="130"/>
      <c r="I30" s="130"/>
      <c r="J30" s="130"/>
      <c r="K30" s="130"/>
      <c r="L30" s="127"/>
    </row>
    <row r="31" spans="1:12" s="129" customFormat="1" x14ac:dyDescent="0.15">
      <c r="A31" s="127"/>
      <c r="B31" s="142"/>
      <c r="C31" s="130"/>
      <c r="D31" s="141"/>
      <c r="E31" s="130"/>
      <c r="F31" s="130"/>
      <c r="G31" s="130"/>
      <c r="H31" s="130"/>
      <c r="I31" s="130"/>
      <c r="J31" s="130"/>
      <c r="K31" s="130"/>
      <c r="L31" s="127"/>
    </row>
    <row r="32" spans="1:12" s="129" customFormat="1" x14ac:dyDescent="0.15">
      <c r="A32" s="127"/>
      <c r="B32" s="140"/>
      <c r="C32" s="131"/>
      <c r="D32" s="141"/>
      <c r="E32" s="130"/>
      <c r="F32" s="130"/>
      <c r="G32" s="130"/>
      <c r="H32" s="130"/>
      <c r="I32" s="130"/>
      <c r="J32" s="130"/>
      <c r="K32" s="130"/>
      <c r="L32" s="127"/>
    </row>
    <row r="33" spans="1:12" s="129" customFormat="1" x14ac:dyDescent="0.15">
      <c r="A33" s="127"/>
      <c r="B33" s="143" t="s">
        <v>65</v>
      </c>
      <c r="C33" s="134"/>
      <c r="D33" s="141"/>
      <c r="E33" s="130"/>
      <c r="F33" s="138"/>
      <c r="G33" s="130"/>
      <c r="H33" s="130"/>
      <c r="I33" s="130"/>
      <c r="J33" s="130"/>
      <c r="K33" s="130"/>
      <c r="L33" s="127"/>
    </row>
    <row r="34" spans="1:12" s="129" customFormat="1" x14ac:dyDescent="0.15">
      <c r="A34" s="127"/>
      <c r="B34" s="127" t="s">
        <v>66</v>
      </c>
      <c r="C34" s="130"/>
      <c r="D34" s="141"/>
      <c r="E34" s="130"/>
      <c r="F34" s="130"/>
      <c r="G34" s="130"/>
      <c r="H34" s="130"/>
      <c r="I34" s="130"/>
      <c r="J34" s="130"/>
      <c r="K34" s="130"/>
      <c r="L34" s="127"/>
    </row>
    <row r="35" spans="1:12" s="129" customFormat="1" x14ac:dyDescent="0.15">
      <c r="A35" s="127"/>
      <c r="B35" s="143" t="s">
        <v>67</v>
      </c>
      <c r="C35" s="130"/>
      <c r="D35" s="141"/>
      <c r="E35" s="130"/>
      <c r="F35" s="130"/>
      <c r="G35" s="130"/>
      <c r="H35" s="130"/>
      <c r="I35" s="130"/>
      <c r="J35" s="130"/>
      <c r="K35" s="130"/>
      <c r="L35" s="127"/>
    </row>
    <row r="36" spans="1:12" s="129" customFormat="1" x14ac:dyDescent="0.15">
      <c r="A36" s="127"/>
      <c r="B36" s="140"/>
      <c r="C36" s="131"/>
      <c r="D36" s="141"/>
      <c r="E36" s="130"/>
      <c r="F36" s="130"/>
      <c r="G36" s="130"/>
      <c r="H36" s="130"/>
      <c r="I36" s="130"/>
      <c r="J36" s="130"/>
      <c r="K36" s="130"/>
      <c r="L36" s="144"/>
    </row>
    <row r="37" spans="1:12" s="129" customFormat="1" x14ac:dyDescent="0.15">
      <c r="A37" s="127"/>
      <c r="B37" s="140"/>
      <c r="C37" s="134"/>
      <c r="D37" s="141"/>
      <c r="E37" s="130"/>
      <c r="F37" s="138"/>
      <c r="G37" s="130"/>
      <c r="H37" s="130"/>
      <c r="I37" s="130"/>
      <c r="J37" s="130"/>
      <c r="K37" s="130"/>
      <c r="L37" s="127"/>
    </row>
    <row r="38" spans="1:12" s="129" customFormat="1" x14ac:dyDescent="0.15">
      <c r="A38" s="127"/>
      <c r="B38" s="140"/>
      <c r="C38" s="130"/>
      <c r="D38" s="141"/>
      <c r="E38" s="130"/>
      <c r="F38" s="130"/>
      <c r="G38" s="130"/>
      <c r="H38" s="130"/>
      <c r="I38" s="130"/>
      <c r="J38" s="130"/>
      <c r="K38" s="130"/>
      <c r="L38" s="127"/>
    </row>
    <row r="39" spans="1:12" s="129" customFormat="1" x14ac:dyDescent="0.15">
      <c r="A39" s="127"/>
      <c r="B39" s="142"/>
      <c r="C39" s="130"/>
      <c r="D39" s="141"/>
      <c r="E39" s="130"/>
      <c r="F39" s="130"/>
      <c r="G39" s="130"/>
      <c r="H39" s="130"/>
      <c r="I39" s="130"/>
      <c r="J39" s="130"/>
      <c r="K39" s="130"/>
      <c r="L39" s="127"/>
    </row>
    <row r="40" spans="1:12" s="129" customFormat="1" x14ac:dyDescent="0.15">
      <c r="A40" s="127"/>
      <c r="B40" s="140"/>
      <c r="C40" s="131"/>
      <c r="D40" s="141"/>
      <c r="E40" s="130"/>
      <c r="F40" s="130"/>
      <c r="G40" s="130"/>
      <c r="H40" s="130"/>
      <c r="I40" s="130"/>
      <c r="J40" s="130"/>
      <c r="K40" s="130"/>
      <c r="L40" s="127"/>
    </row>
    <row r="41" spans="1:12" s="129" customFormat="1" x14ac:dyDescent="0.15">
      <c r="A41" s="127"/>
      <c r="B41" s="140"/>
      <c r="C41" s="134"/>
      <c r="D41" s="141"/>
      <c r="E41" s="130"/>
      <c r="F41" s="138"/>
      <c r="G41" s="130"/>
      <c r="H41" s="130"/>
      <c r="I41" s="130"/>
      <c r="J41" s="130"/>
      <c r="K41" s="130"/>
      <c r="L41" s="127"/>
    </row>
    <row r="42" spans="1:12" s="129" customFormat="1" x14ac:dyDescent="0.15">
      <c r="A42" s="127"/>
      <c r="B42" s="140"/>
      <c r="C42" s="130"/>
      <c r="D42" s="141"/>
      <c r="E42" s="130"/>
      <c r="F42" s="130"/>
      <c r="G42" s="130"/>
      <c r="H42" s="130"/>
      <c r="I42" s="130"/>
      <c r="J42" s="130"/>
      <c r="K42" s="130"/>
      <c r="L42" s="127"/>
    </row>
    <row r="43" spans="1:12" s="129" customFormat="1" x14ac:dyDescent="0.15">
      <c r="A43" s="127"/>
      <c r="B43" s="139"/>
      <c r="C43" s="130"/>
      <c r="D43" s="141"/>
      <c r="E43" s="130"/>
      <c r="F43" s="130"/>
      <c r="G43" s="130"/>
      <c r="H43" s="130"/>
      <c r="I43" s="130"/>
      <c r="J43" s="130"/>
      <c r="K43" s="130"/>
      <c r="L43" s="127"/>
    </row>
    <row r="44" spans="1:12" x14ac:dyDescent="0.15">
      <c r="B44" s="140"/>
      <c r="C44" s="131"/>
      <c r="D44" s="141"/>
      <c r="E44" s="130"/>
      <c r="F44" s="130"/>
      <c r="G44" s="130"/>
      <c r="H44" s="130"/>
      <c r="I44" s="130"/>
      <c r="J44" s="130"/>
      <c r="K44" s="130"/>
    </row>
    <row r="45" spans="1:12" x14ac:dyDescent="0.15">
      <c r="B45" s="140"/>
      <c r="C45" s="134"/>
      <c r="D45" s="141"/>
      <c r="F45" s="138"/>
    </row>
    <row r="46" spans="1:12" hidden="1" x14ac:dyDescent="0.15">
      <c r="B46" s="140"/>
      <c r="C46" s="130"/>
      <c r="D46" s="141"/>
      <c r="E46" s="144"/>
      <c r="F46" s="144"/>
    </row>
    <row r="47" spans="1:12" hidden="1" x14ac:dyDescent="0.15">
      <c r="B47" s="138"/>
      <c r="C47" s="134"/>
      <c r="D47" s="145"/>
      <c r="E47" s="144"/>
      <c r="F47" s="144"/>
    </row>
    <row r="48" spans="1:12" hidden="1" x14ac:dyDescent="0.15">
      <c r="B48" s="131"/>
      <c r="C48" s="134"/>
    </row>
    <row r="49" spans="2:3" hidden="1" x14ac:dyDescent="0.15"/>
    <row r="50" spans="2:3" hidden="1" x14ac:dyDescent="0.15">
      <c r="B50" s="146"/>
      <c r="C50" s="147"/>
    </row>
    <row r="51" spans="2:3" hidden="1" x14ac:dyDescent="0.15">
      <c r="B51" s="144"/>
    </row>
    <row r="52" spans="2:3" hidden="1" x14ac:dyDescent="0.15">
      <c r="B52" s="144"/>
    </row>
    <row r="53" spans="2:3" hidden="1" x14ac:dyDescent="0.15"/>
    <row r="54" spans="2:3" hidden="1" x14ac:dyDescent="0.15"/>
    <row r="55" spans="2:3" hidden="1" x14ac:dyDescent="0.15"/>
    <row r="56" spans="2:3" hidden="1" x14ac:dyDescent="0.15"/>
    <row r="57" spans="2:3" hidden="1" x14ac:dyDescent="0.15"/>
    <row r="58" spans="2:3" hidden="1" x14ac:dyDescent="0.15"/>
    <row r="59" spans="2:3" hidden="1" x14ac:dyDescent="0.15"/>
    <row r="60" spans="2:3" hidden="1" x14ac:dyDescent="0.15"/>
    <row r="61" spans="2:3" hidden="1" x14ac:dyDescent="0.15"/>
    <row r="62" spans="2:3" hidden="1" x14ac:dyDescent="0.15"/>
    <row r="63" spans="2:3" hidden="1" x14ac:dyDescent="0.15"/>
    <row r="64" spans="2:3" hidden="1" x14ac:dyDescent="0.15"/>
  </sheetData>
  <mergeCells count="1">
    <mergeCell ref="B7:K13"/>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668E7-1175-4468-A149-F07564A1DF7A}">
  <dimension ref="A1:P41"/>
  <sheetViews>
    <sheetView showGridLines="0" workbookViewId="0">
      <selection activeCell="B18" sqref="B18:B19"/>
    </sheetView>
  </sheetViews>
  <sheetFormatPr defaultColWidth="0" defaultRowHeight="11.25" zeroHeight="1" x14ac:dyDescent="0.15"/>
  <cols>
    <col min="1" max="1" width="2.25" style="1" customWidth="1"/>
    <col min="2" max="2" width="45" style="4" customWidth="1"/>
    <col min="3" max="3" width="6.75" style="4" customWidth="1"/>
    <col min="4" max="4" width="10.25" style="4" bestFit="1" customWidth="1"/>
    <col min="5" max="10" width="9.125" style="4" customWidth="1"/>
    <col min="11" max="11" width="9.75" style="4" customWidth="1"/>
    <col min="12" max="12" width="5.25" style="4" customWidth="1"/>
    <col min="13" max="16" width="0" style="4" hidden="1" customWidth="1"/>
    <col min="17" max="16384" width="9.75" style="4" hidden="1"/>
  </cols>
  <sheetData>
    <row r="1" spans="1:16" ht="19.5" customHeight="1" x14ac:dyDescent="0.2">
      <c r="B1" s="2" t="s">
        <v>69</v>
      </c>
      <c r="C1" s="3"/>
      <c r="D1" s="3"/>
      <c r="E1" s="3"/>
      <c r="F1" s="3"/>
      <c r="G1" s="3"/>
      <c r="H1" s="3"/>
      <c r="I1" s="3"/>
      <c r="J1" s="3"/>
      <c r="K1" s="3"/>
    </row>
    <row r="2" spans="1:16" ht="23.25" customHeight="1" x14ac:dyDescent="0.15">
      <c r="B2" s="5" t="s">
        <v>70</v>
      </c>
      <c r="C2" s="3"/>
      <c r="D2" s="3"/>
      <c r="E2" s="3"/>
      <c r="F2" s="3"/>
      <c r="G2" s="3"/>
      <c r="H2" s="3"/>
      <c r="I2" s="3"/>
      <c r="J2" s="3"/>
      <c r="K2" s="3"/>
      <c r="M2" s="96"/>
    </row>
    <row r="3" spans="1:16" x14ac:dyDescent="0.15"/>
    <row r="4" spans="1:16" x14ac:dyDescent="0.15">
      <c r="B4" s="9" t="s">
        <v>71</v>
      </c>
      <c r="C4" s="10"/>
      <c r="D4" s="10"/>
      <c r="E4" s="10"/>
      <c r="F4" s="10"/>
      <c r="G4" s="10"/>
      <c r="H4" s="10"/>
      <c r="I4" s="10"/>
      <c r="J4" s="10"/>
      <c r="K4" s="10"/>
    </row>
    <row r="5" spans="1:16" ht="27.75" customHeight="1" x14ac:dyDescent="0.15">
      <c r="B5" s="148" t="s">
        <v>72</v>
      </c>
      <c r="C5" s="148"/>
      <c r="D5" s="148"/>
      <c r="E5" s="148"/>
      <c r="F5" s="148"/>
      <c r="G5" s="148"/>
      <c r="H5" s="148"/>
      <c r="I5" s="148"/>
      <c r="J5" s="148"/>
      <c r="K5" s="148"/>
    </row>
    <row r="6" spans="1:16" ht="30.75" customHeight="1" x14ac:dyDescent="0.15">
      <c r="B6" s="148"/>
      <c r="C6" s="148"/>
      <c r="D6" s="148"/>
      <c r="E6" s="148"/>
      <c r="F6" s="148"/>
      <c r="G6" s="148"/>
      <c r="H6" s="148"/>
      <c r="I6" s="148"/>
      <c r="J6" s="148"/>
      <c r="K6" s="148"/>
    </row>
    <row r="7" spans="1:16" ht="51.75" customHeight="1" x14ac:dyDescent="0.15">
      <c r="B7" s="149"/>
      <c r="C7" s="149"/>
      <c r="D7" s="149"/>
      <c r="E7" s="149"/>
      <c r="F7" s="149"/>
      <c r="G7" s="149"/>
      <c r="H7" s="149"/>
      <c r="I7" s="149"/>
      <c r="J7" s="149"/>
      <c r="K7" s="149"/>
    </row>
    <row r="8" spans="1:16" x14ac:dyDescent="0.15"/>
    <row r="9" spans="1:16" s="11" customFormat="1" x14ac:dyDescent="0.15">
      <c r="A9" s="8"/>
      <c r="B9" s="9" t="s">
        <v>17</v>
      </c>
      <c r="C9" s="10"/>
      <c r="D9" s="10"/>
      <c r="E9" s="10"/>
      <c r="F9" s="10"/>
      <c r="G9" s="10"/>
      <c r="H9" s="151" t="s">
        <v>75</v>
      </c>
      <c r="I9" s="10"/>
      <c r="J9" s="10"/>
      <c r="K9" s="10"/>
    </row>
    <row r="10" spans="1:16" s="60" customFormat="1" x14ac:dyDescent="0.15">
      <c r="A10" s="57"/>
      <c r="B10" s="150" t="s">
        <v>74</v>
      </c>
      <c r="D10" s="66" t="s">
        <v>44</v>
      </c>
      <c r="E10" s="66"/>
      <c r="F10" s="66"/>
      <c r="G10" s="66"/>
      <c r="H10" s="152" t="s">
        <v>76</v>
      </c>
      <c r="I10" s="152"/>
      <c r="J10" s="152"/>
      <c r="K10" s="152"/>
      <c r="L10" s="66"/>
      <c r="M10" s="66"/>
      <c r="N10" s="66"/>
      <c r="P10" s="67"/>
    </row>
    <row r="11" spans="1:16" s="60" customFormat="1" ht="25.5" customHeight="1" x14ac:dyDescent="0.15">
      <c r="A11" s="57"/>
      <c r="B11" s="154" t="s">
        <v>73</v>
      </c>
      <c r="C11" s="155"/>
      <c r="D11" s="165">
        <f>COUNTA(Input!D7:R7)</f>
        <v>15</v>
      </c>
      <c r="E11" s="93"/>
      <c r="F11" s="93"/>
      <c r="G11" s="93"/>
      <c r="H11" s="153"/>
      <c r="I11" s="153"/>
      <c r="J11" s="153"/>
      <c r="K11" s="153"/>
      <c r="L11" s="66"/>
      <c r="M11" s="66"/>
      <c r="N11" s="66"/>
      <c r="P11" s="67"/>
    </row>
    <row r="12" spans="1:16" x14ac:dyDescent="0.15"/>
    <row r="13" spans="1:16" s="97" customFormat="1" x14ac:dyDescent="0.15">
      <c r="A13" s="68"/>
      <c r="B13" s="158" t="s">
        <v>77</v>
      </c>
      <c r="C13" s="69"/>
      <c r="D13" s="160" t="s">
        <v>79</v>
      </c>
      <c r="E13" s="69"/>
      <c r="F13" s="69"/>
      <c r="G13" s="69"/>
      <c r="H13" s="69"/>
      <c r="I13" s="69"/>
      <c r="J13" s="69"/>
      <c r="K13" s="69"/>
    </row>
    <row r="14" spans="1:16" s="98" customFormat="1" ht="11.25" customHeight="1" x14ac:dyDescent="0.15">
      <c r="A14" s="70"/>
      <c r="B14" s="98" t="s">
        <v>54</v>
      </c>
      <c r="D14" s="161">
        <v>46</v>
      </c>
      <c r="F14" s="156"/>
      <c r="G14" s="156"/>
      <c r="H14" s="156"/>
      <c r="I14" s="156"/>
      <c r="J14" s="156"/>
      <c r="K14" s="156"/>
    </row>
    <row r="15" spans="1:16" s="98" customFormat="1" x14ac:dyDescent="0.15">
      <c r="A15" s="70"/>
      <c r="B15" s="98" t="s">
        <v>55</v>
      </c>
      <c r="D15" s="161">
        <v>52</v>
      </c>
      <c r="E15" s="156"/>
      <c r="F15" s="156"/>
      <c r="G15" s="156"/>
      <c r="H15" s="156"/>
      <c r="I15" s="156"/>
      <c r="J15" s="156"/>
      <c r="K15" s="156"/>
    </row>
    <row r="16" spans="1:16" s="98" customFormat="1" x14ac:dyDescent="0.15">
      <c r="A16" s="70"/>
      <c r="B16" s="98" t="s">
        <v>56</v>
      </c>
      <c r="D16" s="161">
        <v>47</v>
      </c>
      <c r="E16" s="156"/>
      <c r="F16" s="156"/>
      <c r="G16" s="156"/>
      <c r="H16" s="156"/>
      <c r="I16" s="156"/>
      <c r="J16" s="156"/>
      <c r="K16" s="156"/>
    </row>
    <row r="17" spans="1:16" s="98" customFormat="1" x14ac:dyDescent="0.15">
      <c r="A17" s="70"/>
      <c r="B17" s="163" t="s">
        <v>57</v>
      </c>
      <c r="C17" s="163"/>
      <c r="D17" s="162">
        <v>34</v>
      </c>
      <c r="E17" s="157"/>
      <c r="F17" s="157"/>
      <c r="G17" s="157"/>
      <c r="H17" s="157"/>
      <c r="I17" s="157"/>
      <c r="J17" s="157"/>
      <c r="K17" s="157"/>
    </row>
    <row r="18" spans="1:16" s="98" customFormat="1" x14ac:dyDescent="0.15">
      <c r="A18" s="70"/>
      <c r="B18" s="164" t="s">
        <v>78</v>
      </c>
      <c r="C18" s="164"/>
      <c r="D18" s="83">
        <f>AVERAGE(D14:D15)</f>
        <v>49</v>
      </c>
      <c r="E18" s="159"/>
      <c r="F18" s="159"/>
      <c r="G18" s="159"/>
      <c r="H18" s="159"/>
      <c r="I18" s="159"/>
      <c r="J18" s="159"/>
      <c r="K18" s="159"/>
    </row>
    <row r="19" spans="1:16" s="98" customFormat="1" x14ac:dyDescent="0.15">
      <c r="A19" s="70"/>
      <c r="B19" s="102" t="s">
        <v>80</v>
      </c>
      <c r="C19" s="102"/>
      <c r="D19" s="166">
        <f>AVERAGE(D16:D17)</f>
        <v>40.5</v>
      </c>
      <c r="E19" s="157"/>
      <c r="F19" s="157"/>
      <c r="G19" s="157"/>
      <c r="H19" s="157"/>
      <c r="I19" s="157"/>
      <c r="J19" s="157"/>
      <c r="K19" s="157"/>
    </row>
    <row r="20" spans="1:16" s="60" customFormat="1" x14ac:dyDescent="0.15">
      <c r="A20" s="57"/>
      <c r="B20" s="66"/>
      <c r="P20" s="67"/>
    </row>
    <row r="21" spans="1:16" s="97" customFormat="1" x14ac:dyDescent="0.15">
      <c r="A21" s="68"/>
      <c r="B21" s="158" t="s">
        <v>82</v>
      </c>
      <c r="C21" s="69"/>
      <c r="D21" s="69"/>
      <c r="E21" s="69"/>
      <c r="F21" s="69"/>
      <c r="G21" s="69"/>
      <c r="H21" s="69"/>
      <c r="I21" s="69"/>
      <c r="J21" s="69"/>
      <c r="K21" s="69"/>
    </row>
    <row r="22" spans="1:16" s="60" customFormat="1" x14ac:dyDescent="0.15">
      <c r="A22" s="57"/>
      <c r="B22" s="66" t="s">
        <v>45</v>
      </c>
      <c r="D22" s="66" t="s">
        <v>26</v>
      </c>
    </row>
    <row r="23" spans="1:16" s="60" customFormat="1" x14ac:dyDescent="0.15">
      <c r="A23" s="57"/>
      <c r="B23" s="93" t="s">
        <v>81</v>
      </c>
      <c r="C23" s="99"/>
      <c r="D23" s="100">
        <f>AVERAGE(Input!D8:R8)</f>
        <v>6.083333333333333</v>
      </c>
      <c r="E23" s="99"/>
      <c r="F23" s="101"/>
      <c r="G23" s="101"/>
      <c r="H23" s="101"/>
      <c r="I23" s="101"/>
      <c r="J23" s="101"/>
      <c r="K23" s="99"/>
    </row>
    <row r="24" spans="1:16" x14ac:dyDescent="0.15">
      <c r="B24" s="66"/>
      <c r="D24" s="71"/>
    </row>
    <row r="25" spans="1:16" x14ac:dyDescent="0.15"/>
    <row r="26" spans="1:16" x14ac:dyDescent="0.15"/>
    <row r="27" spans="1:16" x14ac:dyDescent="0.15"/>
    <row r="28" spans="1:16" hidden="1" x14ac:dyDescent="0.15"/>
    <row r="29" spans="1:16" hidden="1" x14ac:dyDescent="0.15"/>
    <row r="30" spans="1:16" hidden="1" x14ac:dyDescent="0.15"/>
    <row r="31" spans="1:16" hidden="1" x14ac:dyDescent="0.15"/>
    <row r="32" spans="1:16" hidden="1" x14ac:dyDescent="0.15"/>
    <row r="33" hidden="1" x14ac:dyDescent="0.15"/>
    <row r="34" hidden="1" x14ac:dyDescent="0.15"/>
    <row r="35" hidden="1" x14ac:dyDescent="0.15"/>
    <row r="36" hidden="1" x14ac:dyDescent="0.15"/>
    <row r="37" hidden="1" x14ac:dyDescent="0.15"/>
    <row r="38" hidden="1" x14ac:dyDescent="0.15"/>
    <row r="39" hidden="1" x14ac:dyDescent="0.15"/>
    <row r="40" hidden="1" x14ac:dyDescent="0.15"/>
    <row r="41" hidden="1" x14ac:dyDescent="0.15"/>
  </sheetData>
  <mergeCells count="2">
    <mergeCell ref="B5:K7"/>
    <mergeCell ref="H10:K11"/>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A09B3-C38D-48B7-9B73-58C9EFEE51DC}">
  <dimension ref="A1:M31"/>
  <sheetViews>
    <sheetView showGridLines="0" workbookViewId="0">
      <selection activeCell="B2" sqref="B2"/>
    </sheetView>
  </sheetViews>
  <sheetFormatPr defaultColWidth="0" defaultRowHeight="11.25" zeroHeight="1" x14ac:dyDescent="0.15"/>
  <cols>
    <col min="1" max="1" width="2.875" style="1" customWidth="1"/>
    <col min="2" max="2" width="41.75" style="4" customWidth="1"/>
    <col min="3" max="3" width="6.75" style="4" customWidth="1"/>
    <col min="4" max="4" width="10.25" style="4" bestFit="1" customWidth="1"/>
    <col min="5" max="6" width="9.125" style="4" customWidth="1"/>
    <col min="7" max="10" width="9.75" style="4" customWidth="1"/>
    <col min="11" max="11" width="8.125" style="4" customWidth="1"/>
    <col min="12" max="12" width="6.75" style="4" customWidth="1"/>
    <col min="13" max="13" width="2.875" style="4" hidden="1" customWidth="1"/>
    <col min="14" max="16384" width="9.75" style="4" hidden="1"/>
  </cols>
  <sheetData>
    <row r="1" spans="1:13" ht="19.5" customHeight="1" x14ac:dyDescent="0.2">
      <c r="B1" s="2" t="s">
        <v>83</v>
      </c>
      <c r="C1" s="3"/>
      <c r="D1" s="3"/>
      <c r="E1" s="3"/>
      <c r="F1" s="3"/>
      <c r="G1" s="3"/>
      <c r="H1" s="3"/>
      <c r="I1" s="3"/>
      <c r="J1" s="3"/>
      <c r="K1" s="3"/>
    </row>
    <row r="2" spans="1:13" ht="23.25" customHeight="1" x14ac:dyDescent="0.15">
      <c r="B2" s="5" t="s">
        <v>70</v>
      </c>
      <c r="C2" s="3"/>
      <c r="D2" s="3"/>
      <c r="E2" s="3"/>
      <c r="F2" s="3"/>
      <c r="G2" s="3"/>
      <c r="H2" s="3"/>
      <c r="I2" s="6"/>
      <c r="J2" s="6"/>
      <c r="K2" s="6"/>
      <c r="M2" s="7"/>
    </row>
    <row r="3" spans="1:13" x14ac:dyDescent="0.15"/>
    <row r="4" spans="1:13" s="11" customFormat="1" x14ac:dyDescent="0.15">
      <c r="A4" s="8"/>
      <c r="B4" s="9" t="s">
        <v>32</v>
      </c>
      <c r="C4" s="10" t="s">
        <v>9</v>
      </c>
      <c r="D4" s="10"/>
      <c r="E4" s="10"/>
      <c r="F4" s="151" t="s">
        <v>10</v>
      </c>
      <c r="G4" s="10"/>
      <c r="H4" s="10"/>
      <c r="I4" s="10"/>
      <c r="J4" s="10"/>
      <c r="K4" s="10"/>
    </row>
    <row r="5" spans="1:13" s="11" customFormat="1" x14ac:dyDescent="0.15">
      <c r="A5" s="8"/>
      <c r="B5" s="38" t="s">
        <v>33</v>
      </c>
      <c r="C5" s="49" t="s">
        <v>34</v>
      </c>
      <c r="D5" s="50">
        <v>2019</v>
      </c>
      <c r="E5" s="38"/>
      <c r="F5" s="49"/>
      <c r="G5" s="38"/>
      <c r="H5" s="38"/>
      <c r="I5" s="38"/>
      <c r="J5" s="38"/>
      <c r="K5" s="38"/>
      <c r="L5" s="26"/>
    </row>
    <row r="6" spans="1:13" s="11" customFormat="1" x14ac:dyDescent="0.15">
      <c r="A6" s="8"/>
      <c r="B6" s="38" t="s">
        <v>35</v>
      </c>
      <c r="C6" s="49" t="s">
        <v>36</v>
      </c>
      <c r="D6" s="51">
        <v>20</v>
      </c>
      <c r="E6" s="38"/>
      <c r="F6" s="49" t="s">
        <v>39</v>
      </c>
      <c r="G6" s="38"/>
      <c r="H6" s="38"/>
      <c r="I6" s="38"/>
      <c r="J6" s="38"/>
      <c r="K6" s="38"/>
      <c r="L6" s="26"/>
    </row>
    <row r="7" spans="1:13" s="11" customFormat="1" x14ac:dyDescent="0.15">
      <c r="A7" s="8"/>
      <c r="B7" s="38" t="s">
        <v>37</v>
      </c>
      <c r="C7" s="49" t="s">
        <v>38</v>
      </c>
      <c r="D7" s="51">
        <v>1418</v>
      </c>
      <c r="E7" s="38"/>
      <c r="F7" s="49" t="s">
        <v>39</v>
      </c>
      <c r="G7" s="38"/>
      <c r="H7" s="38"/>
      <c r="I7" s="38"/>
      <c r="J7" s="38"/>
      <c r="K7" s="38"/>
      <c r="L7" s="26"/>
    </row>
    <row r="8" spans="1:13" s="11" customFormat="1" x14ac:dyDescent="0.15">
      <c r="A8" s="8"/>
      <c r="B8" s="164" t="s">
        <v>78</v>
      </c>
      <c r="C8" s="12" t="s">
        <v>84</v>
      </c>
      <c r="D8" s="37">
        <f>Indsatsen!D18</f>
        <v>49</v>
      </c>
      <c r="E8" s="4"/>
      <c r="F8" s="12"/>
      <c r="G8" s="4"/>
      <c r="H8" s="4"/>
      <c r="I8" s="4"/>
      <c r="J8" s="4"/>
      <c r="K8" s="4"/>
      <c r="L8" s="26"/>
    </row>
    <row r="9" spans="1:13" s="11" customFormat="1" x14ac:dyDescent="0.15">
      <c r="A9" s="8"/>
      <c r="B9" s="70" t="s">
        <v>80</v>
      </c>
      <c r="C9" s="12" t="s">
        <v>84</v>
      </c>
      <c r="D9" s="37">
        <f>Indsatsen!D19</f>
        <v>40.5</v>
      </c>
      <c r="E9" s="4"/>
      <c r="F9" s="12"/>
      <c r="G9" s="4"/>
      <c r="H9" s="4"/>
      <c r="I9" s="4"/>
      <c r="J9" s="4"/>
      <c r="K9" s="4"/>
      <c r="L9" s="26"/>
    </row>
    <row r="10" spans="1:13" s="11" customFormat="1" x14ac:dyDescent="0.15">
      <c r="A10" s="8"/>
      <c r="B10" s="95" t="s">
        <v>41</v>
      </c>
      <c r="C10" s="103" t="s">
        <v>84</v>
      </c>
      <c r="D10" s="104">
        <f>Indsatsen!D23</f>
        <v>6.083333333333333</v>
      </c>
      <c r="E10" s="13"/>
      <c r="F10" s="14"/>
      <c r="G10" s="13"/>
      <c r="H10" s="13"/>
      <c r="I10" s="13"/>
      <c r="J10" s="13"/>
      <c r="K10" s="13"/>
      <c r="L10" s="26"/>
    </row>
    <row r="11" spans="1:13" x14ac:dyDescent="0.15">
      <c r="F11" s="12"/>
    </row>
    <row r="12" spans="1:13" s="11" customFormat="1" x14ac:dyDescent="0.15">
      <c r="A12" s="8"/>
      <c r="B12" s="9" t="s">
        <v>85</v>
      </c>
      <c r="C12" s="10" t="s">
        <v>9</v>
      </c>
      <c r="D12" s="10"/>
      <c r="E12" s="10"/>
      <c r="F12" s="151" t="s">
        <v>10</v>
      </c>
      <c r="G12" s="10"/>
      <c r="H12" s="10"/>
      <c r="I12" s="10"/>
      <c r="J12" s="10"/>
      <c r="K12" s="10"/>
    </row>
    <row r="13" spans="1:13" s="11" customFormat="1" x14ac:dyDescent="0.15">
      <c r="A13" s="8"/>
      <c r="B13" s="72" t="s">
        <v>27</v>
      </c>
      <c r="C13" s="38"/>
      <c r="D13" s="38"/>
      <c r="E13" s="38"/>
      <c r="F13" s="49"/>
      <c r="G13" s="38"/>
      <c r="H13" s="38"/>
      <c r="I13" s="38"/>
      <c r="J13" s="38"/>
      <c r="K13" s="38"/>
    </row>
    <row r="14" spans="1:13" s="11" customFormat="1" x14ac:dyDescent="0.15">
      <c r="A14" s="8"/>
      <c r="B14" s="40" t="s">
        <v>20</v>
      </c>
      <c r="C14" s="39" t="s">
        <v>11</v>
      </c>
      <c r="D14" s="41">
        <f>37591.8957345333</f>
        <v>37591.895734533296</v>
      </c>
      <c r="E14" s="38"/>
      <c r="F14" s="39" t="s">
        <v>53</v>
      </c>
      <c r="G14" s="38"/>
      <c r="H14" s="38"/>
      <c r="I14" s="38"/>
      <c r="J14" s="38"/>
      <c r="K14" s="38"/>
      <c r="L14" s="15"/>
    </row>
    <row r="15" spans="1:13" s="11" customFormat="1" x14ac:dyDescent="0.15">
      <c r="A15" s="8"/>
      <c r="B15" s="40" t="s">
        <v>22</v>
      </c>
      <c r="C15" s="12" t="s">
        <v>12</v>
      </c>
      <c r="D15" s="37">
        <f>(D14*12)/D7</f>
        <v>318.12605699181915</v>
      </c>
      <c r="E15" s="38"/>
      <c r="F15" s="32"/>
      <c r="G15" s="38"/>
      <c r="H15" s="38"/>
      <c r="I15" s="38"/>
      <c r="J15" s="38"/>
      <c r="K15" s="38"/>
    </row>
    <row r="16" spans="1:13" s="11" customFormat="1" x14ac:dyDescent="0.15">
      <c r="A16" s="8"/>
      <c r="B16" s="40" t="s">
        <v>21</v>
      </c>
      <c r="C16" s="38" t="s">
        <v>12</v>
      </c>
      <c r="D16" s="42">
        <f>D15*(1+($D$6/100))</f>
        <v>381.75126839018299</v>
      </c>
      <c r="E16" s="38"/>
      <c r="F16" s="49"/>
      <c r="G16" s="38"/>
      <c r="H16" s="38"/>
      <c r="I16" s="38"/>
      <c r="J16" s="38"/>
      <c r="K16" s="38"/>
    </row>
    <row r="17" spans="1:11" s="11" customFormat="1" x14ac:dyDescent="0.15">
      <c r="A17" s="8"/>
      <c r="B17" s="72" t="s">
        <v>19</v>
      </c>
      <c r="C17" s="38"/>
      <c r="D17" s="42"/>
      <c r="E17" s="38"/>
      <c r="F17" s="49"/>
      <c r="G17" s="38"/>
      <c r="H17" s="38"/>
      <c r="I17" s="38"/>
      <c r="J17" s="38"/>
      <c r="K17" s="38"/>
    </row>
    <row r="18" spans="1:11" x14ac:dyDescent="0.15">
      <c r="B18" s="40" t="s">
        <v>20</v>
      </c>
      <c r="C18" s="39" t="s">
        <v>11</v>
      </c>
      <c r="D18" s="41">
        <f>53466.084241811</f>
        <v>53466.084241810997</v>
      </c>
      <c r="E18" s="27"/>
      <c r="F18" s="39" t="s">
        <v>42</v>
      </c>
      <c r="G18" s="27"/>
      <c r="H18" s="27"/>
      <c r="I18" s="27"/>
      <c r="J18" s="27"/>
      <c r="K18" s="27"/>
    </row>
    <row r="19" spans="1:11" x14ac:dyDescent="0.15">
      <c r="B19" s="40" t="s">
        <v>22</v>
      </c>
      <c r="C19" s="12" t="s">
        <v>12</v>
      </c>
      <c r="D19" s="41">
        <f>(D18*12)/D7</f>
        <v>452.46333631998021</v>
      </c>
      <c r="F19" s="32"/>
    </row>
    <row r="20" spans="1:11" x14ac:dyDescent="0.15">
      <c r="B20" s="40" t="s">
        <v>21</v>
      </c>
      <c r="C20" s="38" t="s">
        <v>12</v>
      </c>
      <c r="D20" s="42">
        <f>D19*(1+($D$6/100))</f>
        <v>542.95600358397621</v>
      </c>
      <c r="E20" s="15"/>
      <c r="F20" s="167"/>
    </row>
    <row r="21" spans="1:11" x14ac:dyDescent="0.15">
      <c r="B21" s="20"/>
      <c r="C21" s="12"/>
      <c r="D21" s="41"/>
      <c r="E21" s="15"/>
      <c r="F21" s="15"/>
    </row>
    <row r="22" spans="1:11" s="1" customFormat="1" x14ac:dyDescent="0.15">
      <c r="B22" s="52" t="s">
        <v>49</v>
      </c>
      <c r="C22" s="14"/>
      <c r="D22" s="13"/>
      <c r="E22" s="13"/>
      <c r="F22" s="13"/>
      <c r="G22" s="13"/>
      <c r="H22" s="13"/>
      <c r="I22" s="13"/>
      <c r="J22" s="13"/>
      <c r="K22" s="13"/>
    </row>
    <row r="23" spans="1:11" x14ac:dyDescent="0.15"/>
    <row r="24" spans="1:11" x14ac:dyDescent="0.15">
      <c r="B24" s="113"/>
      <c r="C24" s="114"/>
    </row>
    <row r="25" spans="1:11" x14ac:dyDescent="0.15">
      <c r="B25" s="15"/>
    </row>
    <row r="26" spans="1:11" x14ac:dyDescent="0.15">
      <c r="B26" s="15"/>
    </row>
    <row r="27" spans="1:11" hidden="1" x14ac:dyDescent="0.15"/>
    <row r="28" spans="1:11" hidden="1" x14ac:dyDescent="0.15"/>
    <row r="29" spans="1:11" hidden="1" x14ac:dyDescent="0.15"/>
    <row r="30" spans="1:11" hidden="1" x14ac:dyDescent="0.15"/>
    <row r="31" spans="1:11" hidden="1" x14ac:dyDescent="0.15"/>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A5767-B602-4F5D-BB44-C4C45A6B12C8}">
  <dimension ref="A1:T50"/>
  <sheetViews>
    <sheetView showGridLines="0" zoomScale="90" zoomScaleNormal="90" workbookViewId="0">
      <selection activeCell="B2" sqref="B2"/>
    </sheetView>
  </sheetViews>
  <sheetFormatPr defaultColWidth="0" defaultRowHeight="11.25" zeroHeight="1" x14ac:dyDescent="0.15"/>
  <cols>
    <col min="1" max="1" width="3.5" style="21" customWidth="1"/>
    <col min="2" max="2" width="59.75" style="4" customWidth="1"/>
    <col min="3" max="3" width="6.375" style="4" customWidth="1"/>
    <col min="4" max="4" width="8.625" style="4" customWidth="1"/>
    <col min="5" max="6" width="9.125" style="4" customWidth="1"/>
    <col min="7" max="7" width="11.375" style="4" bestFit="1" customWidth="1"/>
    <col min="8" max="18" width="9.75" style="4" customWidth="1"/>
    <col min="19" max="19" width="12.625" style="4" customWidth="1"/>
    <col min="20" max="20" width="5.625" style="1" customWidth="1"/>
    <col min="21" max="16384" width="9.75" style="1" hidden="1"/>
  </cols>
  <sheetData>
    <row r="1" spans="1:19" ht="19.5" customHeight="1" x14ac:dyDescent="0.2">
      <c r="B1" s="2" t="s">
        <v>43</v>
      </c>
      <c r="C1" s="3"/>
      <c r="D1" s="3"/>
      <c r="E1" s="3"/>
      <c r="F1" s="3"/>
      <c r="G1" s="3"/>
      <c r="H1" s="3"/>
      <c r="I1" s="3"/>
      <c r="J1" s="3"/>
      <c r="K1" s="3"/>
      <c r="L1" s="3"/>
      <c r="M1" s="3"/>
      <c r="N1" s="3"/>
      <c r="O1" s="3"/>
      <c r="P1" s="3"/>
      <c r="Q1" s="3"/>
      <c r="R1" s="3"/>
      <c r="S1" s="3"/>
    </row>
    <row r="2" spans="1:19" ht="23.25" customHeight="1" x14ac:dyDescent="0.15">
      <c r="B2" s="5" t="s">
        <v>70</v>
      </c>
      <c r="C2" s="3"/>
      <c r="D2" s="3"/>
      <c r="E2" s="3"/>
      <c r="F2" s="3"/>
      <c r="G2" s="3"/>
      <c r="H2" s="3"/>
      <c r="I2" s="6"/>
      <c r="J2" s="3"/>
      <c r="K2" s="3"/>
      <c r="L2" s="3"/>
      <c r="M2" s="3"/>
      <c r="N2" s="3"/>
      <c r="O2" s="3"/>
      <c r="P2" s="3"/>
      <c r="Q2" s="3"/>
      <c r="R2" s="3"/>
      <c r="S2" s="3"/>
    </row>
    <row r="3" spans="1:19" x14ac:dyDescent="0.15"/>
    <row r="4" spans="1:19" s="8" customFormat="1" x14ac:dyDescent="0.15">
      <c r="A4" s="24"/>
      <c r="B4" s="9" t="s">
        <v>86</v>
      </c>
      <c r="C4" s="10"/>
      <c r="D4" s="10"/>
      <c r="E4" s="10"/>
      <c r="F4" s="10"/>
      <c r="G4" s="10"/>
      <c r="H4" s="10"/>
      <c r="I4" s="10"/>
      <c r="J4" s="10"/>
      <c r="K4" s="10"/>
      <c r="L4" s="10"/>
      <c r="M4" s="10"/>
      <c r="N4" s="10"/>
      <c r="O4" s="10"/>
      <c r="P4" s="10"/>
      <c r="Q4" s="10"/>
      <c r="R4" s="10"/>
      <c r="S4" s="10"/>
    </row>
    <row r="5" spans="1:19" s="8" customFormat="1" x14ac:dyDescent="0.15">
      <c r="A5" s="24"/>
      <c r="B5" s="25"/>
      <c r="C5" s="26"/>
      <c r="D5" s="26"/>
      <c r="E5" s="26"/>
      <c r="F5" s="26"/>
      <c r="G5" s="26"/>
      <c r="H5" s="26"/>
      <c r="I5" s="26"/>
      <c r="J5" s="26"/>
      <c r="K5" s="26"/>
      <c r="L5" s="26"/>
      <c r="M5" s="26"/>
      <c r="N5" s="26"/>
      <c r="O5" s="26"/>
      <c r="P5" s="26"/>
      <c r="Q5" s="26"/>
      <c r="R5" s="26"/>
      <c r="S5" s="26"/>
    </row>
    <row r="6" spans="1:19" x14ac:dyDescent="0.15">
      <c r="B6" s="168" t="s">
        <v>89</v>
      </c>
      <c r="C6" s="175" t="s">
        <v>9</v>
      </c>
      <c r="D6" s="119">
        <v>2018</v>
      </c>
      <c r="E6" s="119"/>
      <c r="F6" s="119"/>
      <c r="G6" s="119"/>
      <c r="H6" s="119"/>
      <c r="I6" s="119"/>
      <c r="J6" s="119">
        <v>2019</v>
      </c>
      <c r="K6" s="119"/>
      <c r="L6" s="119"/>
      <c r="M6" s="119"/>
      <c r="N6" s="119"/>
      <c r="O6" s="119"/>
      <c r="P6" s="119"/>
      <c r="Q6" s="119"/>
      <c r="R6" s="119"/>
      <c r="S6" s="10" t="s">
        <v>50</v>
      </c>
    </row>
    <row r="7" spans="1:19" s="92" customFormat="1" x14ac:dyDescent="0.15">
      <c r="A7" s="45"/>
      <c r="B7" s="46"/>
      <c r="C7" s="169"/>
      <c r="D7" s="65" t="s">
        <v>0</v>
      </c>
      <c r="E7" s="65" t="s">
        <v>1</v>
      </c>
      <c r="F7" s="65" t="s">
        <v>2</v>
      </c>
      <c r="G7" s="65" t="s">
        <v>3</v>
      </c>
      <c r="H7" s="65" t="s">
        <v>4</v>
      </c>
      <c r="I7" s="65" t="s">
        <v>5</v>
      </c>
      <c r="J7" s="65" t="s">
        <v>7</v>
      </c>
      <c r="K7" s="65" t="s">
        <v>8</v>
      </c>
      <c r="L7" s="65" t="s">
        <v>0</v>
      </c>
      <c r="M7" s="65" t="s">
        <v>1</v>
      </c>
      <c r="N7" s="65" t="s">
        <v>2</v>
      </c>
      <c r="O7" s="65" t="s">
        <v>3</v>
      </c>
      <c r="P7" s="65" t="s">
        <v>4</v>
      </c>
      <c r="Q7" s="65" t="s">
        <v>5</v>
      </c>
      <c r="R7" s="65" t="s">
        <v>6</v>
      </c>
      <c r="S7" s="85"/>
    </row>
    <row r="8" spans="1:19" s="33" customFormat="1" x14ac:dyDescent="0.15">
      <c r="A8" s="44"/>
      <c r="B8" s="53" t="s">
        <v>88</v>
      </c>
      <c r="C8" s="54" t="s">
        <v>40</v>
      </c>
      <c r="D8" s="23">
        <v>3.25</v>
      </c>
      <c r="E8" s="23">
        <v>5.5</v>
      </c>
      <c r="F8" s="23">
        <v>6.25</v>
      </c>
      <c r="G8" s="23">
        <v>5.75</v>
      </c>
      <c r="H8" s="55">
        <v>6</v>
      </c>
      <c r="I8" s="55">
        <v>6</v>
      </c>
      <c r="J8" s="56">
        <v>6.5</v>
      </c>
      <c r="K8" s="22">
        <v>6.5</v>
      </c>
      <c r="L8" s="22">
        <v>6.5</v>
      </c>
      <c r="M8" s="22">
        <v>6.5</v>
      </c>
      <c r="N8" s="22">
        <v>6.5</v>
      </c>
      <c r="O8" s="22">
        <v>6.5</v>
      </c>
      <c r="P8" s="22">
        <v>6.5</v>
      </c>
      <c r="Q8" s="22">
        <v>6.5</v>
      </c>
      <c r="R8" s="22">
        <v>6.5</v>
      </c>
      <c r="S8" s="86">
        <f>AVERAGE(D8:R8)</f>
        <v>6.083333333333333</v>
      </c>
    </row>
    <row r="9" spans="1:19" s="33" customFormat="1" x14ac:dyDescent="0.15">
      <c r="A9" s="44"/>
      <c r="B9" s="62" t="s">
        <v>87</v>
      </c>
      <c r="C9" s="170" t="s">
        <v>40</v>
      </c>
      <c r="D9" s="63">
        <v>38</v>
      </c>
      <c r="E9" s="21">
        <v>43</v>
      </c>
      <c r="F9" s="21">
        <v>44</v>
      </c>
      <c r="G9" s="63">
        <f>49</f>
        <v>49</v>
      </c>
      <c r="H9" s="94">
        <v>57</v>
      </c>
      <c r="I9" s="94">
        <v>53</v>
      </c>
      <c r="J9" s="64">
        <v>50</v>
      </c>
      <c r="K9" s="21">
        <v>55</v>
      </c>
      <c r="L9" s="21">
        <v>63</v>
      </c>
      <c r="M9" s="21">
        <v>55</v>
      </c>
      <c r="N9" s="21">
        <v>56</v>
      </c>
      <c r="O9" s="21">
        <v>59</v>
      </c>
      <c r="P9" s="21">
        <v>41</v>
      </c>
      <c r="Q9" s="21">
        <v>54</v>
      </c>
      <c r="R9" s="21">
        <v>53</v>
      </c>
      <c r="S9" s="86">
        <f>AVERAGE(D9:R9)</f>
        <v>51.333333333333336</v>
      </c>
    </row>
    <row r="10" spans="1:19" s="33" customFormat="1" x14ac:dyDescent="0.15">
      <c r="A10" s="44"/>
      <c r="B10" s="53"/>
      <c r="C10" s="54"/>
      <c r="D10" s="22"/>
      <c r="E10" s="22"/>
      <c r="F10" s="22"/>
      <c r="G10" s="22"/>
      <c r="H10" s="55"/>
      <c r="I10" s="55"/>
      <c r="J10" s="56"/>
      <c r="K10" s="22"/>
      <c r="L10" s="22"/>
      <c r="M10" s="22"/>
      <c r="N10" s="22"/>
      <c r="O10" s="22"/>
      <c r="P10" s="22"/>
      <c r="Q10" s="22"/>
      <c r="R10" s="22"/>
      <c r="S10" s="88"/>
    </row>
    <row r="11" spans="1:19" x14ac:dyDescent="0.15">
      <c r="B11" s="16" t="s">
        <v>90</v>
      </c>
      <c r="C11" s="171"/>
      <c r="D11" s="43"/>
      <c r="E11" s="43"/>
      <c r="F11" s="43"/>
      <c r="G11" s="43"/>
      <c r="H11" s="43"/>
      <c r="I11" s="43"/>
      <c r="J11" s="43"/>
      <c r="K11" s="43"/>
      <c r="L11" s="43"/>
      <c r="M11" s="43"/>
      <c r="N11" s="43"/>
      <c r="O11" s="43"/>
      <c r="P11" s="43"/>
      <c r="Q11" s="43"/>
      <c r="R11" s="43"/>
      <c r="S11" s="91"/>
    </row>
    <row r="12" spans="1:19" x14ac:dyDescent="0.15">
      <c r="B12" s="20" t="s">
        <v>27</v>
      </c>
      <c r="C12" s="172" t="s">
        <v>13</v>
      </c>
      <c r="D12" s="28">
        <v>94</v>
      </c>
      <c r="E12" s="19">
        <v>142</v>
      </c>
      <c r="F12" s="19">
        <v>157</v>
      </c>
      <c r="G12" s="83">
        <f>128*1.3</f>
        <v>166.4</v>
      </c>
      <c r="H12" s="29">
        <v>90</v>
      </c>
      <c r="I12" s="29">
        <v>67.5</v>
      </c>
      <c r="J12" s="4">
        <v>126</v>
      </c>
      <c r="K12" s="4">
        <v>123</v>
      </c>
      <c r="L12" s="4">
        <v>127</v>
      </c>
      <c r="M12" s="4">
        <v>90.5</v>
      </c>
      <c r="N12" s="4">
        <v>110.5</v>
      </c>
      <c r="O12" s="4">
        <v>123.5</v>
      </c>
      <c r="P12" s="4">
        <v>33</v>
      </c>
      <c r="Q12" s="4">
        <v>113</v>
      </c>
      <c r="R12" s="4">
        <v>119</v>
      </c>
      <c r="S12" s="86">
        <f>AVERAGE(D12:R12)</f>
        <v>112.16000000000001</v>
      </c>
    </row>
    <row r="13" spans="1:19" x14ac:dyDescent="0.15">
      <c r="B13" s="47" t="s">
        <v>19</v>
      </c>
      <c r="C13" s="173" t="s">
        <v>13</v>
      </c>
      <c r="D13" s="30" t="s">
        <v>25</v>
      </c>
      <c r="E13" s="35" t="s">
        <v>25</v>
      </c>
      <c r="F13" s="35" t="s">
        <v>25</v>
      </c>
      <c r="G13" s="35" t="s">
        <v>25</v>
      </c>
      <c r="H13" s="35" t="s">
        <v>25</v>
      </c>
      <c r="I13" s="35" t="s">
        <v>25</v>
      </c>
      <c r="J13" s="13">
        <v>2</v>
      </c>
      <c r="K13" s="13">
        <v>2</v>
      </c>
      <c r="L13" s="13">
        <v>1</v>
      </c>
      <c r="M13" s="13">
        <v>1</v>
      </c>
      <c r="N13" s="13">
        <v>2</v>
      </c>
      <c r="O13" s="13">
        <v>1</v>
      </c>
      <c r="P13" s="13">
        <v>1</v>
      </c>
      <c r="Q13" s="13">
        <v>2</v>
      </c>
      <c r="R13" s="13">
        <v>1</v>
      </c>
      <c r="S13" s="87">
        <f>AVERAGE(D13:R13)</f>
        <v>1.4444444444444444</v>
      </c>
    </row>
    <row r="14" spans="1:19" x14ac:dyDescent="0.15">
      <c r="C14" s="19"/>
      <c r="D14" s="15"/>
      <c r="S14" s="89"/>
    </row>
    <row r="15" spans="1:19" x14ac:dyDescent="0.15">
      <c r="B15" s="16" t="s">
        <v>91</v>
      </c>
      <c r="C15" s="171"/>
      <c r="D15" s="43"/>
      <c r="E15" s="43"/>
      <c r="F15" s="43"/>
      <c r="G15" s="43"/>
      <c r="H15" s="43"/>
      <c r="I15" s="43"/>
      <c r="J15" s="43"/>
      <c r="K15" s="43"/>
      <c r="L15" s="43"/>
      <c r="M15" s="43"/>
      <c r="N15" s="43"/>
      <c r="O15" s="43"/>
      <c r="P15" s="43"/>
      <c r="Q15" s="43"/>
      <c r="R15" s="43"/>
      <c r="S15" s="91"/>
    </row>
    <row r="16" spans="1:19" x14ac:dyDescent="0.15">
      <c r="B16" s="20" t="s">
        <v>27</v>
      </c>
      <c r="C16" s="172" t="s">
        <v>13</v>
      </c>
      <c r="D16" s="28">
        <v>39</v>
      </c>
      <c r="E16" s="19">
        <v>53</v>
      </c>
      <c r="F16" s="19">
        <v>54</v>
      </c>
      <c r="G16" s="84">
        <f>68*1.3</f>
        <v>88.4</v>
      </c>
      <c r="H16" s="29">
        <v>43</v>
      </c>
      <c r="I16" s="29">
        <v>43.5</v>
      </c>
      <c r="J16" s="4">
        <v>58</v>
      </c>
      <c r="K16" s="4">
        <v>60</v>
      </c>
      <c r="L16" s="4">
        <v>75</v>
      </c>
      <c r="M16" s="4">
        <v>91</v>
      </c>
      <c r="N16" s="4">
        <v>85.5</v>
      </c>
      <c r="O16" s="4">
        <v>101.5</v>
      </c>
      <c r="P16" s="4">
        <v>27</v>
      </c>
      <c r="Q16" s="4">
        <v>88.5</v>
      </c>
      <c r="R16" s="4">
        <v>102</v>
      </c>
      <c r="S16" s="86">
        <f>AVERAGE(D16:R16)</f>
        <v>67.293333333333337</v>
      </c>
    </row>
    <row r="17" spans="2:19" x14ac:dyDescent="0.15">
      <c r="B17" s="47" t="s">
        <v>19</v>
      </c>
      <c r="C17" s="173" t="s">
        <v>13</v>
      </c>
      <c r="D17" s="30" t="s">
        <v>25</v>
      </c>
      <c r="E17" s="35" t="s">
        <v>25</v>
      </c>
      <c r="F17" s="35" t="s">
        <v>25</v>
      </c>
      <c r="G17" s="35" t="s">
        <v>25</v>
      </c>
      <c r="H17" s="35" t="s">
        <v>25</v>
      </c>
      <c r="I17" s="35" t="s">
        <v>25</v>
      </c>
      <c r="J17" s="13">
        <v>3</v>
      </c>
      <c r="K17" s="13">
        <v>3</v>
      </c>
      <c r="L17" s="13">
        <v>4</v>
      </c>
      <c r="M17" s="13">
        <v>3</v>
      </c>
      <c r="N17" s="13">
        <v>3</v>
      </c>
      <c r="O17" s="13">
        <v>0</v>
      </c>
      <c r="P17" s="13">
        <v>0</v>
      </c>
      <c r="Q17" s="13">
        <v>1</v>
      </c>
      <c r="R17" s="13">
        <v>3</v>
      </c>
      <c r="S17" s="87">
        <f>AVERAGE(D17:R17)</f>
        <v>2.2222222222222223</v>
      </c>
    </row>
    <row r="18" spans="2:19" x14ac:dyDescent="0.15">
      <c r="B18" s="31"/>
      <c r="C18" s="174"/>
      <c r="D18" s="33"/>
      <c r="E18" s="34"/>
      <c r="F18" s="34"/>
      <c r="G18" s="34"/>
      <c r="H18" s="34"/>
      <c r="I18" s="34"/>
      <c r="J18" s="1"/>
      <c r="K18" s="1"/>
      <c r="L18" s="1"/>
      <c r="M18" s="1"/>
      <c r="N18" s="1"/>
      <c r="O18" s="1"/>
      <c r="P18" s="1"/>
      <c r="Q18" s="1"/>
      <c r="R18" s="1"/>
      <c r="S18" s="90"/>
    </row>
    <row r="19" spans="2:19" x14ac:dyDescent="0.15">
      <c r="B19" s="16" t="s">
        <v>92</v>
      </c>
      <c r="C19" s="171"/>
      <c r="D19" s="43"/>
      <c r="E19" s="43"/>
      <c r="F19" s="43"/>
      <c r="G19" s="43"/>
      <c r="H19" s="43"/>
      <c r="I19" s="43"/>
      <c r="J19" s="43"/>
      <c r="K19" s="43"/>
      <c r="L19" s="43"/>
      <c r="M19" s="43"/>
      <c r="N19" s="43"/>
      <c r="O19" s="43"/>
      <c r="P19" s="43"/>
      <c r="Q19" s="43"/>
      <c r="R19" s="43"/>
      <c r="S19" s="91"/>
    </row>
    <row r="20" spans="2:19" x14ac:dyDescent="0.15">
      <c r="B20" s="20" t="s">
        <v>27</v>
      </c>
      <c r="C20" s="172" t="s">
        <v>13</v>
      </c>
      <c r="D20" s="28">
        <v>105</v>
      </c>
      <c r="E20" s="19">
        <v>150</v>
      </c>
      <c r="F20" s="19">
        <v>163</v>
      </c>
      <c r="G20" s="84">
        <f>137*1.3</f>
        <v>178.1</v>
      </c>
      <c r="H20" s="29">
        <v>141.5</v>
      </c>
      <c r="I20" s="29">
        <v>143</v>
      </c>
      <c r="J20" s="4">
        <v>214</v>
      </c>
      <c r="K20" s="4">
        <v>183</v>
      </c>
      <c r="L20" s="4">
        <v>206</v>
      </c>
      <c r="M20" s="4">
        <v>171</v>
      </c>
      <c r="N20" s="4">
        <v>164</v>
      </c>
      <c r="O20" s="4">
        <v>177.5</v>
      </c>
      <c r="P20" s="4">
        <v>36</v>
      </c>
      <c r="Q20" s="4">
        <v>178</v>
      </c>
      <c r="R20" s="4">
        <v>175</v>
      </c>
      <c r="S20" s="86">
        <f>AVERAGE(D20:R20)</f>
        <v>159.00666666666666</v>
      </c>
    </row>
    <row r="21" spans="2:19" x14ac:dyDescent="0.15">
      <c r="B21" s="47" t="s">
        <v>19</v>
      </c>
      <c r="C21" s="173" t="s">
        <v>13</v>
      </c>
      <c r="D21" s="30" t="s">
        <v>25</v>
      </c>
      <c r="E21" s="35" t="s">
        <v>25</v>
      </c>
      <c r="F21" s="35" t="s">
        <v>25</v>
      </c>
      <c r="G21" s="35" t="s">
        <v>25</v>
      </c>
      <c r="H21" s="35" t="s">
        <v>25</v>
      </c>
      <c r="I21" s="35" t="s">
        <v>25</v>
      </c>
      <c r="J21" s="13">
        <v>15</v>
      </c>
      <c r="K21" s="13">
        <v>10</v>
      </c>
      <c r="L21" s="13">
        <v>15</v>
      </c>
      <c r="M21" s="13">
        <v>15</v>
      </c>
      <c r="N21" s="13">
        <v>20</v>
      </c>
      <c r="O21" s="13">
        <v>15</v>
      </c>
      <c r="P21" s="13">
        <v>5</v>
      </c>
      <c r="Q21" s="13">
        <v>15</v>
      </c>
      <c r="R21" s="13">
        <v>20</v>
      </c>
      <c r="S21" s="87">
        <f>AVERAGE(D21:R21)</f>
        <v>14.444444444444445</v>
      </c>
    </row>
    <row r="22" spans="2:19" x14ac:dyDescent="0.15">
      <c r="C22" s="19"/>
      <c r="S22" s="89"/>
    </row>
    <row r="23" spans="2:19" x14ac:dyDescent="0.15">
      <c r="B23" s="16" t="s">
        <v>93</v>
      </c>
      <c r="C23" s="171"/>
      <c r="D23" s="43"/>
      <c r="E23" s="43"/>
      <c r="F23" s="43"/>
      <c r="G23" s="43"/>
      <c r="H23" s="43"/>
      <c r="I23" s="43"/>
      <c r="J23" s="43"/>
      <c r="K23" s="43"/>
      <c r="L23" s="43"/>
      <c r="M23" s="43"/>
      <c r="N23" s="43"/>
      <c r="O23" s="43"/>
      <c r="P23" s="43"/>
      <c r="Q23" s="43"/>
      <c r="R23" s="43"/>
      <c r="S23" s="91"/>
    </row>
    <row r="24" spans="2:19" x14ac:dyDescent="0.15">
      <c r="B24" s="20" t="s">
        <v>27</v>
      </c>
      <c r="C24" s="172" t="s">
        <v>13</v>
      </c>
      <c r="D24" s="28">
        <v>72</v>
      </c>
      <c r="E24" s="19">
        <v>164</v>
      </c>
      <c r="F24" s="19">
        <v>199</v>
      </c>
      <c r="G24" s="84">
        <f>158*1.3</f>
        <v>205.4</v>
      </c>
      <c r="H24" s="29">
        <v>101</v>
      </c>
      <c r="I24" s="29">
        <v>109</v>
      </c>
      <c r="J24" s="4">
        <v>159</v>
      </c>
      <c r="K24" s="4">
        <v>148</v>
      </c>
      <c r="L24" s="4">
        <v>191</v>
      </c>
      <c r="M24" s="4">
        <v>200.5</v>
      </c>
      <c r="N24" s="4">
        <v>161</v>
      </c>
      <c r="O24" s="4">
        <v>197.5</v>
      </c>
      <c r="P24" s="4">
        <v>66</v>
      </c>
      <c r="Q24" s="4">
        <v>231.5</v>
      </c>
      <c r="R24" s="4">
        <v>362</v>
      </c>
      <c r="S24" s="86">
        <f>AVERAGE(D24:R24)</f>
        <v>171.12666666666667</v>
      </c>
    </row>
    <row r="25" spans="2:19" x14ac:dyDescent="0.15">
      <c r="B25" s="47" t="s">
        <v>19</v>
      </c>
      <c r="C25" s="173" t="s">
        <v>13</v>
      </c>
      <c r="D25" s="30" t="s">
        <v>25</v>
      </c>
      <c r="E25" s="35" t="s">
        <v>25</v>
      </c>
      <c r="F25" s="35" t="s">
        <v>25</v>
      </c>
      <c r="G25" s="35" t="s">
        <v>25</v>
      </c>
      <c r="H25" s="35" t="s">
        <v>25</v>
      </c>
      <c r="I25" s="35" t="s">
        <v>25</v>
      </c>
      <c r="J25" s="13">
        <v>30</v>
      </c>
      <c r="K25" s="13">
        <v>20</v>
      </c>
      <c r="L25" s="13">
        <v>30</v>
      </c>
      <c r="M25" s="13">
        <v>30</v>
      </c>
      <c r="N25" s="13">
        <v>20</v>
      </c>
      <c r="O25" s="13">
        <v>30</v>
      </c>
      <c r="P25" s="13">
        <v>5</v>
      </c>
      <c r="Q25" s="13">
        <v>25</v>
      </c>
      <c r="R25" s="13">
        <v>35</v>
      </c>
      <c r="S25" s="87">
        <f>AVERAGE(D25:R25)</f>
        <v>25</v>
      </c>
    </row>
    <row r="26" spans="2:19" x14ac:dyDescent="0.15">
      <c r="C26" s="19"/>
      <c r="S26" s="89"/>
    </row>
    <row r="27" spans="2:19" x14ac:dyDescent="0.15">
      <c r="B27" s="16" t="s">
        <v>94</v>
      </c>
      <c r="C27" s="171"/>
      <c r="D27" s="17"/>
      <c r="E27" s="18"/>
      <c r="F27" s="18"/>
      <c r="G27" s="18"/>
      <c r="H27" s="18"/>
      <c r="I27" s="18"/>
      <c r="J27" s="18"/>
      <c r="K27" s="18"/>
      <c r="L27" s="18"/>
      <c r="M27" s="18"/>
      <c r="N27" s="18"/>
      <c r="O27" s="18"/>
      <c r="P27" s="18"/>
      <c r="Q27" s="18"/>
      <c r="R27" s="18"/>
      <c r="S27" s="91"/>
    </row>
    <row r="28" spans="2:19" x14ac:dyDescent="0.15">
      <c r="B28" s="20" t="s">
        <v>30</v>
      </c>
      <c r="C28" s="172" t="s">
        <v>18</v>
      </c>
      <c r="D28" s="27">
        <v>4000</v>
      </c>
      <c r="E28" s="27">
        <v>4000</v>
      </c>
      <c r="F28" s="27">
        <v>4000</v>
      </c>
      <c r="G28" s="27">
        <v>4000</v>
      </c>
      <c r="H28" s="27">
        <v>4000</v>
      </c>
      <c r="I28" s="27">
        <v>4000</v>
      </c>
      <c r="J28" s="4">
        <v>4000</v>
      </c>
      <c r="K28" s="4">
        <v>4000</v>
      </c>
      <c r="L28" s="4">
        <v>4000</v>
      </c>
      <c r="M28" s="4">
        <v>4000</v>
      </c>
      <c r="N28" s="4">
        <v>4000</v>
      </c>
      <c r="O28" s="4">
        <v>4000</v>
      </c>
      <c r="P28" s="4">
        <v>4000</v>
      </c>
      <c r="Q28" s="4">
        <v>4000</v>
      </c>
      <c r="R28" s="4">
        <v>4000</v>
      </c>
      <c r="S28" s="86">
        <f>AVERAGE(D28:R28)</f>
        <v>4000</v>
      </c>
    </row>
    <row r="29" spans="2:19" x14ac:dyDescent="0.15">
      <c r="B29" s="36" t="s">
        <v>31</v>
      </c>
      <c r="C29" s="173" t="s">
        <v>18</v>
      </c>
      <c r="D29" s="95">
        <v>28000</v>
      </c>
      <c r="E29" s="95">
        <v>28000</v>
      </c>
      <c r="F29" s="95">
        <v>28000</v>
      </c>
      <c r="G29" s="95">
        <v>28000</v>
      </c>
      <c r="H29" s="95">
        <v>28000</v>
      </c>
      <c r="I29" s="95">
        <v>28000</v>
      </c>
      <c r="J29" s="13">
        <v>28000</v>
      </c>
      <c r="K29" s="13">
        <v>28000</v>
      </c>
      <c r="L29" s="13">
        <v>28000</v>
      </c>
      <c r="M29" s="13">
        <v>28000</v>
      </c>
      <c r="N29" s="13">
        <v>28000</v>
      </c>
      <c r="O29" s="13">
        <v>28000</v>
      </c>
      <c r="P29" s="13">
        <v>28000</v>
      </c>
      <c r="Q29" s="13">
        <v>28000</v>
      </c>
      <c r="R29" s="13">
        <v>28000</v>
      </c>
      <c r="S29" s="87">
        <f>AVERAGE(D29:R29)</f>
        <v>28000</v>
      </c>
    </row>
    <row r="30" spans="2:19" x14ac:dyDescent="0.15"/>
    <row r="31" spans="2:19" x14ac:dyDescent="0.15"/>
    <row r="32" spans="2:19" x14ac:dyDescent="0.15">
      <c r="B32" s="12"/>
      <c r="H32" s="48"/>
      <c r="I32" s="15"/>
      <c r="J32" s="15"/>
    </row>
    <row r="33" spans="2:10" x14ac:dyDescent="0.15">
      <c r="B33" s="12"/>
      <c r="H33" s="15"/>
      <c r="I33" s="15"/>
      <c r="J33" s="15"/>
    </row>
    <row r="34" spans="2:10" x14ac:dyDescent="0.15"/>
    <row r="35" spans="2:10" x14ac:dyDescent="0.15"/>
    <row r="36" spans="2:10" hidden="1" x14ac:dyDescent="0.15"/>
    <row r="37" spans="2:10" hidden="1" x14ac:dyDescent="0.15"/>
    <row r="38" spans="2:10" hidden="1" x14ac:dyDescent="0.15">
      <c r="D38" s="106"/>
    </row>
    <row r="39" spans="2:10" hidden="1" x14ac:dyDescent="0.15"/>
    <row r="40" spans="2:10" hidden="1" x14ac:dyDescent="0.15"/>
    <row r="41" spans="2:10" hidden="1" x14ac:dyDescent="0.15"/>
    <row r="42" spans="2:10" hidden="1" x14ac:dyDescent="0.15"/>
    <row r="43" spans="2:10" hidden="1" x14ac:dyDescent="0.15"/>
    <row r="44" spans="2:10" hidden="1" x14ac:dyDescent="0.15"/>
    <row r="45" spans="2:10" hidden="1" x14ac:dyDescent="0.15"/>
    <row r="46" spans="2:10" hidden="1" x14ac:dyDescent="0.15"/>
    <row r="47" spans="2:10" hidden="1" x14ac:dyDescent="0.15"/>
    <row r="48" spans="2:10" hidden="1" x14ac:dyDescent="0.15"/>
    <row r="49" hidden="1" x14ac:dyDescent="0.15"/>
    <row r="50" hidden="1" x14ac:dyDescent="0.15"/>
  </sheetData>
  <mergeCells count="2">
    <mergeCell ref="D6:I6"/>
    <mergeCell ref="J6:R6"/>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EB96D-3B8F-4A22-B212-6A638751F9FC}">
  <dimension ref="A1:X114"/>
  <sheetViews>
    <sheetView showGridLines="0" zoomScale="90" zoomScaleNormal="90" workbookViewId="0">
      <selection activeCell="A13" sqref="A13:XFD13"/>
    </sheetView>
  </sheetViews>
  <sheetFormatPr defaultColWidth="0" defaultRowHeight="11.25" zeroHeight="1" x14ac:dyDescent="0.15"/>
  <cols>
    <col min="1" max="1" width="2.25" style="57" customWidth="1"/>
    <col min="2" max="2" width="36.625" style="60" customWidth="1"/>
    <col min="3" max="3" width="6.75" style="60" customWidth="1"/>
    <col min="4" max="4" width="14" style="60" bestFit="1" customWidth="1"/>
    <col min="5" max="5" width="14.875" style="60" customWidth="1"/>
    <col min="6" max="6" width="14.375" style="60" customWidth="1"/>
    <col min="7" max="8" width="14" style="60" customWidth="1"/>
    <col min="9" max="9" width="14.25" style="60" bestFit="1" customWidth="1"/>
    <col min="10" max="11" width="9.875" style="60" customWidth="1"/>
    <col min="12" max="12" width="10" style="60" bestFit="1" customWidth="1"/>
    <col min="13" max="13" width="11.125" style="60" bestFit="1" customWidth="1"/>
    <col min="14" max="14" width="9.75" style="60" bestFit="1" customWidth="1"/>
    <col min="15" max="15" width="10.25" style="60" bestFit="1" customWidth="1"/>
    <col min="16" max="23" width="9.75" style="60" customWidth="1"/>
    <col min="24" max="24" width="6" style="60" customWidth="1"/>
    <col min="25" max="16384" width="9.75" style="60" hidden="1"/>
  </cols>
  <sheetData>
    <row r="1" spans="1:24" ht="19.5" customHeight="1" x14ac:dyDescent="0.2">
      <c r="B1" s="58" t="s">
        <v>16</v>
      </c>
      <c r="C1" s="59"/>
      <c r="D1" s="59"/>
      <c r="E1" s="59"/>
      <c r="F1" s="59"/>
      <c r="G1" s="59"/>
      <c r="H1" s="59"/>
      <c r="I1" s="59"/>
      <c r="J1" s="59"/>
      <c r="K1" s="59"/>
      <c r="L1" s="59"/>
      <c r="M1" s="59"/>
      <c r="N1" s="59"/>
      <c r="O1" s="59"/>
      <c r="P1" s="59"/>
      <c r="Q1" s="59"/>
      <c r="R1" s="59"/>
      <c r="S1" s="59"/>
      <c r="T1" s="59"/>
      <c r="U1" s="59"/>
      <c r="V1" s="59"/>
      <c r="W1" s="59"/>
    </row>
    <row r="2" spans="1:24" ht="23.25" customHeight="1" x14ac:dyDescent="0.15">
      <c r="B2" s="5" t="s">
        <v>70</v>
      </c>
      <c r="C2" s="59"/>
      <c r="D2" s="59"/>
      <c r="E2" s="59"/>
      <c r="F2" s="59"/>
      <c r="G2" s="59"/>
      <c r="H2" s="59"/>
      <c r="I2" s="59"/>
      <c r="J2" s="59"/>
      <c r="K2" s="59"/>
      <c r="L2" s="59"/>
      <c r="M2" s="59"/>
      <c r="N2" s="61"/>
      <c r="O2" s="61"/>
      <c r="P2" s="61"/>
      <c r="Q2" s="61"/>
      <c r="R2" s="61"/>
      <c r="S2" s="61"/>
      <c r="T2" s="61"/>
      <c r="U2" s="61"/>
      <c r="V2" s="61"/>
      <c r="W2" s="61"/>
    </row>
    <row r="3" spans="1:24" x14ac:dyDescent="0.15"/>
    <row r="4" spans="1:24" s="76" customFormat="1" x14ac:dyDescent="0.15">
      <c r="A4" s="73"/>
      <c r="B4" s="78"/>
      <c r="C4" s="178"/>
      <c r="D4" s="178"/>
      <c r="E4" s="178"/>
      <c r="F4" s="178"/>
      <c r="G4" s="178"/>
      <c r="H4" s="178"/>
      <c r="I4" s="120">
        <v>2018</v>
      </c>
      <c r="J4" s="120"/>
      <c r="K4" s="120"/>
      <c r="L4" s="120"/>
      <c r="M4" s="120"/>
      <c r="N4" s="120"/>
      <c r="O4" s="120">
        <v>2019</v>
      </c>
      <c r="P4" s="120"/>
      <c r="Q4" s="120"/>
      <c r="R4" s="120"/>
      <c r="S4" s="120"/>
      <c r="T4" s="120"/>
      <c r="U4" s="120"/>
      <c r="V4" s="120"/>
      <c r="W4" s="120"/>
    </row>
    <row r="5" spans="1:24" ht="22.5" x14ac:dyDescent="0.15">
      <c r="B5" s="78" t="s">
        <v>15</v>
      </c>
      <c r="C5" s="79" t="s">
        <v>9</v>
      </c>
      <c r="D5" s="176" t="s">
        <v>24</v>
      </c>
      <c r="E5" s="176" t="s">
        <v>23</v>
      </c>
      <c r="F5" s="176" t="s">
        <v>51</v>
      </c>
      <c r="G5" s="176" t="s">
        <v>52</v>
      </c>
      <c r="H5" s="179" t="s">
        <v>95</v>
      </c>
      <c r="I5" s="177" t="s">
        <v>0</v>
      </c>
      <c r="J5" s="177" t="s">
        <v>1</v>
      </c>
      <c r="K5" s="177" t="s">
        <v>2</v>
      </c>
      <c r="L5" s="177" t="s">
        <v>3</v>
      </c>
      <c r="M5" s="177" t="s">
        <v>4</v>
      </c>
      <c r="N5" s="177" t="s">
        <v>5</v>
      </c>
      <c r="O5" s="177" t="s">
        <v>7</v>
      </c>
      <c r="P5" s="177" t="s">
        <v>8</v>
      </c>
      <c r="Q5" s="177" t="s">
        <v>0</v>
      </c>
      <c r="R5" s="177" t="s">
        <v>1</v>
      </c>
      <c r="S5" s="177" t="s">
        <v>2</v>
      </c>
      <c r="T5" s="177" t="s">
        <v>3</v>
      </c>
      <c r="U5" s="177" t="s">
        <v>4</v>
      </c>
      <c r="V5" s="177" t="s">
        <v>5</v>
      </c>
      <c r="W5" s="177" t="s">
        <v>6</v>
      </c>
    </row>
    <row r="6" spans="1:24" x14ac:dyDescent="0.15">
      <c r="B6" s="20" t="s">
        <v>58</v>
      </c>
      <c r="C6" s="60" t="s">
        <v>14</v>
      </c>
      <c r="D6" s="107">
        <f>AVERAGE(I6:W6)</f>
        <v>43287.784132415691</v>
      </c>
      <c r="E6" s="107">
        <f>D6*12</f>
        <v>519453.40958898829</v>
      </c>
      <c r="F6" s="107">
        <f>E6/AVERAGE(Indsatsen!$D$14:$D$15)</f>
        <v>10601.089991612005</v>
      </c>
      <c r="G6" s="107">
        <f>E6/AVERAGE(Indsatsen!$D$16:$D$17)</f>
        <v>12826.010113308354</v>
      </c>
      <c r="H6" s="180">
        <f>E6/$E$11</f>
        <v>0.17993107001144948</v>
      </c>
      <c r="I6" s="80">
        <f>'Generelle antagelser'!$D$16*SUM(Input!D12)+'Generelle antagelser'!$D$20*SUM(Input!D13)</f>
        <v>35884.619228677198</v>
      </c>
      <c r="J6" s="80">
        <f>'Generelle antagelser'!$D$16*SUM(Input!E12)+'Generelle antagelser'!$D$20*SUM(Input!E13)</f>
        <v>54208.680111405985</v>
      </c>
      <c r="K6" s="80">
        <f>'Generelle antagelser'!$D$16*SUM(Input!F12)+'Generelle antagelser'!$D$20*SUM(Input!F13)</f>
        <v>59934.949137258729</v>
      </c>
      <c r="L6" s="80">
        <f>'Generelle antagelser'!$D$16*SUM(Input!G12)+'Generelle antagelser'!$D$20*SUM(Input!G13)</f>
        <v>63523.411060126447</v>
      </c>
      <c r="M6" s="80">
        <f>'Generelle antagelser'!$D$16*SUM(Input!H12)+'Generelle antagelser'!$D$20*SUM(Input!H13)</f>
        <v>34357.614155116469</v>
      </c>
      <c r="N6" s="80">
        <f>'Generelle antagelser'!$D$16*SUM(Input!I12)+'Generelle antagelser'!$D$20*SUM(Input!I13)</f>
        <v>25768.21061633735</v>
      </c>
      <c r="O6" s="80">
        <f>'Generelle antagelser'!$D$16*SUM(Input!J12)+'Generelle antagelser'!$D$20*SUM(Input!J13)</f>
        <v>49186.571824331004</v>
      </c>
      <c r="P6" s="80">
        <f>'Generelle antagelser'!$D$16*SUM(Input!K12)+'Generelle antagelser'!$D$20*SUM(Input!K13)</f>
        <v>48041.318019160455</v>
      </c>
      <c r="Q6" s="80">
        <f>'Generelle antagelser'!$D$16*SUM(Input!L12)+'Generelle antagelser'!$D$20*SUM(Input!L13)</f>
        <v>49025.367089137217</v>
      </c>
      <c r="R6" s="80">
        <f>'Generelle antagelser'!$D$16*SUM(Input!M12)+'Generelle antagelser'!$D$20*SUM(Input!M13)</f>
        <v>35091.445792895538</v>
      </c>
      <c r="S6" s="80">
        <f>'Generelle antagelser'!$D$16*SUM(Input!N12)+'Generelle antagelser'!$D$20*SUM(Input!N13)</f>
        <v>43269.427164283166</v>
      </c>
      <c r="T6" s="80">
        <f>'Generelle antagelser'!$D$16*SUM(Input!O12)+'Generelle antagelser'!$D$20*SUM(Input!O13)</f>
        <v>47689.237649771574</v>
      </c>
      <c r="U6" s="80">
        <f>'Generelle antagelser'!$D$16*SUM(Input!P12)+'Generelle antagelser'!$D$20*SUM(Input!P13)</f>
        <v>13140.747860460015</v>
      </c>
      <c r="V6" s="80">
        <f>'Generelle antagelser'!$D$16*SUM(Input!Q12)+'Generelle antagelser'!$D$20*SUM(Input!Q13)</f>
        <v>44223.805335258628</v>
      </c>
      <c r="W6" s="80">
        <f>'Generelle antagelser'!$D$16*SUM(Input!R12)+'Generelle antagelser'!$D$20*SUM(Input!R13)</f>
        <v>45971.356942015751</v>
      </c>
      <c r="X6" s="67"/>
    </row>
    <row r="7" spans="1:24" x14ac:dyDescent="0.15">
      <c r="B7" s="20" t="s">
        <v>48</v>
      </c>
      <c r="C7" s="60" t="s">
        <v>14</v>
      </c>
      <c r="D7" s="107">
        <f>AVERAGE(I7:W7)</f>
        <v>65406.615380222829</v>
      </c>
      <c r="E7" s="107">
        <f t="shared" ref="E7:E10" si="0">D7*12</f>
        <v>784879.38456267398</v>
      </c>
      <c r="F7" s="107">
        <f>E7/AVERAGE(Indsatsen!$D$14:$D$15)</f>
        <v>16017.946623728041</v>
      </c>
      <c r="G7" s="107">
        <f>E7/AVERAGE(Indsatsen!$D$16:$D$17)</f>
        <v>19379.737890436394</v>
      </c>
      <c r="H7" s="180">
        <f t="shared" ref="H7:H10" si="1">E7/$E$11</f>
        <v>0.27187074892054697</v>
      </c>
      <c r="I7" s="80">
        <f>'Generelle antagelser'!$D$16*SUM(Input!D20)+'Generelle antagelser'!$D$20*SUM(Input!D21)</f>
        <v>40083.883180969213</v>
      </c>
      <c r="J7" s="80">
        <f>'Generelle antagelser'!$D$16*SUM(Input!E20)+'Generelle antagelser'!$D$20*SUM(Input!E21)</f>
        <v>57262.690258527451</v>
      </c>
      <c r="K7" s="80">
        <f>'Generelle antagelser'!$D$16*SUM(Input!F20)+'Generelle antagelser'!$D$20*SUM(Input!F21)</f>
        <v>62225.456747599826</v>
      </c>
      <c r="L7" s="80">
        <f>'Generelle antagelser'!$D$16*SUM(Input!G20)+'Generelle antagelser'!$D$20*SUM(Input!G21)</f>
        <v>67989.900900291585</v>
      </c>
      <c r="M7" s="80">
        <f>'Generelle antagelser'!$D$16*SUM(Input!H20)+'Generelle antagelser'!$D$20*SUM(Input!H21)</f>
        <v>54017.804477210891</v>
      </c>
      <c r="N7" s="80">
        <f>'Generelle antagelser'!$D$16*SUM(Input!I20)+'Generelle antagelser'!$D$20*SUM(Input!I21)</f>
        <v>54590.431379796166</v>
      </c>
      <c r="O7" s="80">
        <f>'Generelle antagelser'!$D$16*SUM(Input!J20)+'Generelle antagelser'!$D$20*SUM(Input!J21)</f>
        <v>89839.111489258808</v>
      </c>
      <c r="P7" s="80">
        <f>'Generelle antagelser'!$D$16*SUM(Input!K20)+'Generelle antagelser'!$D$20*SUM(Input!K21)</f>
        <v>75290.042151243251</v>
      </c>
      <c r="Q7" s="80">
        <f>'Generelle antagelser'!$D$16*SUM(Input!L20)+'Generelle antagelser'!$D$20*SUM(Input!L21)</f>
        <v>86785.101342137335</v>
      </c>
      <c r="R7" s="80">
        <f>'Generelle antagelser'!$D$16*SUM(Input!M20)+'Generelle antagelser'!$D$20*SUM(Input!M21)</f>
        <v>73423.806948480938</v>
      </c>
      <c r="S7" s="80">
        <f>'Generelle antagelser'!$D$16*SUM(Input!N20)+'Generelle antagelser'!$D$20*SUM(Input!N21)</f>
        <v>73466.328087669535</v>
      </c>
      <c r="T7" s="80">
        <f>'Generelle antagelser'!$D$16*SUM(Input!O20)+'Generelle antagelser'!$D$20*SUM(Input!O21)</f>
        <v>75905.19019301713</v>
      </c>
      <c r="U7" s="80">
        <f>'Generelle antagelser'!$D$16*SUM(Input!P20)+'Generelle antagelser'!$D$20*SUM(Input!P21)</f>
        <v>16457.82567996647</v>
      </c>
      <c r="V7" s="80">
        <f>'Generelle antagelser'!$D$16*SUM(Input!Q20)+'Generelle antagelser'!$D$20*SUM(Input!Q21)</f>
        <v>76096.065827212224</v>
      </c>
      <c r="W7" s="80">
        <f>'Generelle antagelser'!$D$16*SUM(Input!R20)+'Generelle antagelser'!$D$20*SUM(Input!R21)</f>
        <v>77665.592039961557</v>
      </c>
    </row>
    <row r="8" spans="1:24" x14ac:dyDescent="0.15">
      <c r="B8" s="20" t="s">
        <v>28</v>
      </c>
      <c r="C8" s="60" t="s">
        <v>14</v>
      </c>
      <c r="D8" s="107">
        <f>AVERAGE(I8:W8)</f>
        <v>26413.25669231535</v>
      </c>
      <c r="E8" s="107">
        <f>D8*12</f>
        <v>316959.0803077842</v>
      </c>
      <c r="F8" s="107">
        <f>E8/AVERAGE(Indsatsen!$D$14:$D$15)</f>
        <v>6468.5526593425348</v>
      </c>
      <c r="G8" s="107">
        <f>E8/AVERAGE(Indsatsen!$D$16:$D$17)</f>
        <v>7826.1501310563999</v>
      </c>
      <c r="H8" s="180">
        <f t="shared" si="1"/>
        <v>0.10978999351404688</v>
      </c>
      <c r="I8" s="80">
        <f>'Generelle antagelser'!$D$16*SUM(Input!D16)+'Generelle antagelser'!$D$20*SUM(Input!D17)</f>
        <v>14888.299467217137</v>
      </c>
      <c r="J8" s="80">
        <f>'Generelle antagelser'!$D$16*SUM(Input!E16)+'Generelle antagelser'!$D$20*SUM(Input!E17)</f>
        <v>20232.817224679697</v>
      </c>
      <c r="K8" s="80">
        <f>'Generelle antagelser'!$D$16*SUM(Input!F16)+'Generelle antagelser'!$D$20*SUM(Input!F17)</f>
        <v>20614.568493069881</v>
      </c>
      <c r="L8" s="80">
        <f>'Generelle antagelser'!$D$16*SUM(Input!G16)+'Generelle antagelser'!$D$20*SUM(Input!G17)</f>
        <v>33746.81212569218</v>
      </c>
      <c r="M8" s="80">
        <f>'Generelle antagelser'!$D$16*SUM(Input!H16)+'Generelle antagelser'!$D$20*SUM(Input!H17)</f>
        <v>16415.30454077787</v>
      </c>
      <c r="N8" s="80">
        <f>'Generelle antagelser'!$D$16*SUM(Input!I16)+'Generelle antagelser'!$D$20*SUM(Input!I17)</f>
        <v>16606.18017497296</v>
      </c>
      <c r="O8" s="80">
        <f>'Generelle antagelser'!$D$16*SUM(Input!J16)+'Generelle antagelser'!$D$20*SUM(Input!J17)</f>
        <v>23770.441577382542</v>
      </c>
      <c r="P8" s="80">
        <f>'Generelle antagelser'!$D$16*SUM(Input!K16)+'Generelle antagelser'!$D$20*SUM(Input!K17)</f>
        <v>24533.944114162907</v>
      </c>
      <c r="Q8" s="80">
        <f>'Generelle antagelser'!$D$16*SUM(Input!L16)+'Generelle antagelser'!$D$20*SUM(Input!L17)</f>
        <v>30803.169143599629</v>
      </c>
      <c r="R8" s="80">
        <f>'Generelle antagelser'!$D$16*SUM(Input!M16)+'Generelle antagelser'!$D$20*SUM(Input!M17)</f>
        <v>36368.233434258582</v>
      </c>
      <c r="S8" s="80">
        <f>'Generelle antagelser'!$D$16*SUM(Input!N16)+'Generelle antagelser'!$D$20*SUM(Input!N17)</f>
        <v>34268.601458112578</v>
      </c>
      <c r="T8" s="80">
        <f>'Generelle antagelser'!$D$16*SUM(Input!O16)+'Generelle antagelser'!$D$20*SUM(Input!O17)</f>
        <v>38747.75374160357</v>
      </c>
      <c r="U8" s="80">
        <f>'Generelle antagelser'!$D$16*SUM(Input!P16)+'Generelle antagelser'!$D$20*SUM(Input!P17)</f>
        <v>10307.28424653494</v>
      </c>
      <c r="V8" s="80">
        <f>'Generelle antagelser'!$D$16*SUM(Input!Q16)+'Generelle antagelser'!$D$20*SUM(Input!Q17)</f>
        <v>34327.94325611517</v>
      </c>
      <c r="W8" s="80">
        <f>'Generelle antagelser'!$D$16*SUM(Input!R16)+'Generelle antagelser'!$D$20*SUM(Input!R17)</f>
        <v>40567.497386550589</v>
      </c>
    </row>
    <row r="9" spans="1:24" x14ac:dyDescent="0.15">
      <c r="B9" s="20" t="s">
        <v>29</v>
      </c>
      <c r="C9" s="60" t="s">
        <v>14</v>
      </c>
      <c r="D9" s="107">
        <f>AVERAGE(I9:W9)</f>
        <v>73472.162109143697</v>
      </c>
      <c r="E9" s="107">
        <f t="shared" si="0"/>
        <v>881665.94530972443</v>
      </c>
      <c r="F9" s="107">
        <f>E9/AVERAGE(Indsatsen!$D$14:$D$15)</f>
        <v>17993.182557341315</v>
      </c>
      <c r="G9" s="107">
        <f>E9/AVERAGE(Indsatsen!$D$16:$D$17)</f>
        <v>21769.529513820355</v>
      </c>
      <c r="H9" s="180">
        <f t="shared" si="1"/>
        <v>0.3053961991658814</v>
      </c>
      <c r="I9" s="80">
        <f>'Generelle antagelser'!$D$16*SUM(Input!D24)+'Generelle antagelser'!$D$20*SUM(Input!D25)</f>
        <v>27486.091324093177</v>
      </c>
      <c r="J9" s="80">
        <f>'Generelle antagelser'!$D$16*SUM(Input!E24)+'Generelle antagelser'!$D$20*SUM(Input!E25)</f>
        <v>62607.208015990007</v>
      </c>
      <c r="K9" s="80">
        <f>'Generelle antagelser'!$D$16*SUM(Input!F24)+'Generelle antagelser'!$D$20*SUM(Input!F25)</f>
        <v>75968.502409646419</v>
      </c>
      <c r="L9" s="80">
        <f>'Generelle antagelser'!$D$16*SUM(Input!G24)+'Generelle antagelser'!$D$20*SUM(Input!G25)</f>
        <v>78411.710527343588</v>
      </c>
      <c r="M9" s="80">
        <f>'Generelle antagelser'!$D$16*SUM(Input!H24)+'Generelle antagelser'!$D$20*SUM(Input!H25)</f>
        <v>38556.878107408484</v>
      </c>
      <c r="N9" s="80">
        <f>'Generelle antagelser'!$D$16*SUM(Input!I24)+'Generelle antagelser'!$D$20*SUM(Input!I25)</f>
        <v>41610.888254529942</v>
      </c>
      <c r="O9" s="80">
        <f>'Generelle antagelser'!$D$16*SUM(Input!J24)+'Generelle antagelser'!$D$20*SUM(Input!J25)</f>
        <v>76987.13178155839</v>
      </c>
      <c r="P9" s="80">
        <f>'Generelle antagelser'!$D$16*SUM(Input!K24)+'Generelle antagelser'!$D$20*SUM(Input!K25)</f>
        <v>67358.307793426604</v>
      </c>
      <c r="Q9" s="80">
        <f>'Generelle antagelser'!$D$16*SUM(Input!L24)+'Generelle antagelser'!$D$20*SUM(Input!L25)</f>
        <v>89203.172370044238</v>
      </c>
      <c r="R9" s="80">
        <f>'Generelle antagelser'!$D$16*SUM(Input!M24)+'Generelle antagelser'!$D$20*SUM(Input!M25)</f>
        <v>92829.809419750978</v>
      </c>
      <c r="S9" s="80">
        <f>'Generelle antagelser'!$D$16*SUM(Input!N24)+'Generelle antagelser'!$D$20*SUM(Input!N25)</f>
        <v>72321.074282498987</v>
      </c>
      <c r="T9" s="80">
        <f>'Generelle antagelser'!$D$16*SUM(Input!O24)+'Generelle antagelser'!$D$20*SUM(Input!O25)</f>
        <v>91684.555614580429</v>
      </c>
      <c r="U9" s="80">
        <f>'Generelle antagelser'!$D$16*SUM(Input!P24)+'Generelle antagelser'!$D$20*SUM(Input!P25)</f>
        <v>27910.363731671958</v>
      </c>
      <c r="V9" s="80">
        <f>'Generelle antagelser'!$D$16*SUM(Input!Q24)+'Generelle antagelser'!$D$20*SUM(Input!Q25)</f>
        <v>101949.31872192677</v>
      </c>
      <c r="W9" s="80">
        <f>'Generelle antagelser'!$D$16*SUM(Input!R24)+'Generelle antagelser'!$D$20*SUM(Input!R25)</f>
        <v>157197.41928268541</v>
      </c>
    </row>
    <row r="10" spans="1:24" x14ac:dyDescent="0.15">
      <c r="B10" s="66" t="s">
        <v>46</v>
      </c>
      <c r="C10" s="60" t="s">
        <v>14</v>
      </c>
      <c r="D10" s="107">
        <f>AVERAGE(I10:W10)</f>
        <v>32000</v>
      </c>
      <c r="E10" s="107">
        <f t="shared" si="0"/>
        <v>384000</v>
      </c>
      <c r="F10" s="107">
        <f>E10/AVERAGE(Indsatsen!$D$14:$D$15)</f>
        <v>7836.7346938775509</v>
      </c>
      <c r="G10" s="107">
        <f>E10/AVERAGE(Indsatsen!$D$16:$D$17)</f>
        <v>9481.4814814814818</v>
      </c>
      <c r="H10" s="180">
        <f t="shared" si="1"/>
        <v>0.13301198838807524</v>
      </c>
      <c r="I10" s="80">
        <f>SUM(Input!D28:D29)</f>
        <v>32000</v>
      </c>
      <c r="J10" s="80">
        <f>SUM(Input!E28:E29)</f>
        <v>32000</v>
      </c>
      <c r="K10" s="80">
        <f>SUM(Input!F28:F29)</f>
        <v>32000</v>
      </c>
      <c r="L10" s="80">
        <f>SUM(Input!G28:G29)</f>
        <v>32000</v>
      </c>
      <c r="M10" s="80">
        <f>SUM(Input!H28:H29)</f>
        <v>32000</v>
      </c>
      <c r="N10" s="80">
        <f>SUM(Input!I28:I29)</f>
        <v>32000</v>
      </c>
      <c r="O10" s="80">
        <f>SUM(Input!J28:J29)</f>
        <v>32000</v>
      </c>
      <c r="P10" s="80">
        <f>SUM(Input!K28:K29)</f>
        <v>32000</v>
      </c>
      <c r="Q10" s="80">
        <f>SUM(Input!L28:L29)</f>
        <v>32000</v>
      </c>
      <c r="R10" s="80">
        <f>SUM(Input!M28:M29)</f>
        <v>32000</v>
      </c>
      <c r="S10" s="80">
        <f>SUM(Input!N28:N29)</f>
        <v>32000</v>
      </c>
      <c r="T10" s="80">
        <f>SUM(Input!O28:O29)</f>
        <v>32000</v>
      </c>
      <c r="U10" s="80">
        <f>SUM(Input!P28:P29)</f>
        <v>32000</v>
      </c>
      <c r="V10" s="80">
        <f>SUM(Input!Q28:Q29)</f>
        <v>32000</v>
      </c>
      <c r="W10" s="80">
        <f>SUM(Input!R28:R29)</f>
        <v>32000</v>
      </c>
      <c r="X10" s="67"/>
    </row>
    <row r="11" spans="1:24" s="76" customFormat="1" ht="12" thickBot="1" x14ac:dyDescent="0.2">
      <c r="A11" s="73"/>
      <c r="B11" s="81" t="s">
        <v>47</v>
      </c>
      <c r="C11" s="81" t="s">
        <v>14</v>
      </c>
      <c r="D11" s="108">
        <f t="shared" ref="D11:W11" si="2">SUM(D6:D10)</f>
        <v>240579.81831409753</v>
      </c>
      <c r="E11" s="108">
        <f t="shared" si="2"/>
        <v>2886957.8197691711</v>
      </c>
      <c r="F11" s="108">
        <f>SUM(F6:F10)</f>
        <v>58917.506525901452</v>
      </c>
      <c r="G11" s="108">
        <f t="shared" si="2"/>
        <v>71282.909130102984</v>
      </c>
      <c r="H11" s="108"/>
      <c r="I11" s="82">
        <f t="shared" si="2"/>
        <v>150342.89320095672</v>
      </c>
      <c r="J11" s="82">
        <f t="shared" si="2"/>
        <v>226311.39561060313</v>
      </c>
      <c r="K11" s="82">
        <f t="shared" si="2"/>
        <v>250743.47678757488</v>
      </c>
      <c r="L11" s="82">
        <f t="shared" si="2"/>
        <v>275671.83461345383</v>
      </c>
      <c r="M11" s="82">
        <f t="shared" si="2"/>
        <v>175347.60128051371</v>
      </c>
      <c r="N11" s="82">
        <f t="shared" si="2"/>
        <v>170575.71042563644</v>
      </c>
      <c r="O11" s="82">
        <f t="shared" si="2"/>
        <v>271783.25667253073</v>
      </c>
      <c r="P11" s="82">
        <f t="shared" si="2"/>
        <v>247223.61207799322</v>
      </c>
      <c r="Q11" s="82">
        <f t="shared" si="2"/>
        <v>287816.80994491844</v>
      </c>
      <c r="R11" s="82">
        <f t="shared" si="2"/>
        <v>269713.29559538607</v>
      </c>
      <c r="S11" s="82">
        <f t="shared" si="2"/>
        <v>255325.43099256424</v>
      </c>
      <c r="T11" s="82">
        <f t="shared" si="2"/>
        <v>286026.73719897273</v>
      </c>
      <c r="U11" s="82">
        <f t="shared" si="2"/>
        <v>99816.221518633378</v>
      </c>
      <c r="V11" s="82">
        <f t="shared" si="2"/>
        <v>288597.1331405128</v>
      </c>
      <c r="W11" s="82">
        <f t="shared" si="2"/>
        <v>353401.86565121333</v>
      </c>
    </row>
    <row r="12" spans="1:24" x14ac:dyDescent="0.15"/>
    <row r="13" spans="1:24" x14ac:dyDescent="0.15">
      <c r="B13" s="76" t="s">
        <v>98</v>
      </c>
      <c r="M13" s="183" t="s">
        <v>99</v>
      </c>
      <c r="P13" s="66"/>
    </row>
    <row r="14" spans="1:24" x14ac:dyDescent="0.15"/>
    <row r="15" spans="1:24" x14ac:dyDescent="0.15"/>
    <row r="16" spans="1:24" x14ac:dyDescent="0.15"/>
    <row r="17" x14ac:dyDescent="0.15"/>
    <row r="18" x14ac:dyDescent="0.15"/>
    <row r="19" x14ac:dyDescent="0.15"/>
    <row r="20" x14ac:dyDescent="0.15"/>
    <row r="21" x14ac:dyDescent="0.15"/>
    <row r="22" x14ac:dyDescent="0.15"/>
    <row r="23" x14ac:dyDescent="0.15"/>
    <row r="24" x14ac:dyDescent="0.15"/>
    <row r="25" x14ac:dyDescent="0.15"/>
    <row r="26" x14ac:dyDescent="0.15"/>
    <row r="27" x14ac:dyDescent="0.15"/>
    <row r="28" x14ac:dyDescent="0.15"/>
    <row r="29" x14ac:dyDescent="0.15"/>
    <row r="30" x14ac:dyDescent="0.15"/>
    <row r="31" x14ac:dyDescent="0.15"/>
    <row r="32" x14ac:dyDescent="0.15"/>
    <row r="33" spans="1:23" x14ac:dyDescent="0.15"/>
    <row r="34" spans="1:23" x14ac:dyDescent="0.15"/>
    <row r="35" spans="1:23" x14ac:dyDescent="0.15"/>
    <row r="36" spans="1:23" x14ac:dyDescent="0.15"/>
    <row r="37" spans="1:23" x14ac:dyDescent="0.15"/>
    <row r="38" spans="1:23" x14ac:dyDescent="0.15"/>
    <row r="39" spans="1:23" x14ac:dyDescent="0.15">
      <c r="B39" s="66"/>
    </row>
    <row r="40" spans="1:23" s="76" customFormat="1" x14ac:dyDescent="0.15">
      <c r="A40" s="73"/>
      <c r="B40" s="74" t="s">
        <v>60</v>
      </c>
      <c r="C40" s="75"/>
      <c r="D40" s="75"/>
      <c r="E40" s="75"/>
      <c r="F40" s="75"/>
      <c r="G40" s="75"/>
      <c r="H40" s="75"/>
      <c r="I40" s="74"/>
      <c r="J40" s="74"/>
      <c r="K40" s="74"/>
      <c r="L40" s="74"/>
      <c r="M40" s="74"/>
      <c r="N40" s="74"/>
      <c r="O40" s="74"/>
      <c r="P40" s="74"/>
      <c r="Q40" s="74"/>
      <c r="R40" s="74"/>
      <c r="S40" s="74"/>
      <c r="T40" s="74"/>
      <c r="U40" s="74"/>
      <c r="V40" s="74"/>
      <c r="W40" s="74"/>
    </row>
    <row r="41" spans="1:23" s="76" customFormat="1" x14ac:dyDescent="0.15">
      <c r="A41" s="73"/>
      <c r="C41" s="77"/>
      <c r="D41" s="77"/>
      <c r="E41" s="77"/>
      <c r="F41" s="77"/>
      <c r="G41" s="77"/>
      <c r="H41" s="77"/>
    </row>
    <row r="42" spans="1:23" x14ac:dyDescent="0.15">
      <c r="B42" s="78" t="s">
        <v>96</v>
      </c>
      <c r="C42" s="79"/>
      <c r="D42" s="79"/>
      <c r="E42" s="79"/>
      <c r="F42" s="79"/>
      <c r="G42" s="79"/>
      <c r="H42" s="79"/>
      <c r="I42" s="120">
        <v>2018</v>
      </c>
      <c r="J42" s="120"/>
      <c r="K42" s="120"/>
      <c r="L42" s="120"/>
      <c r="M42" s="120"/>
      <c r="N42" s="120"/>
      <c r="O42" s="120">
        <v>2019</v>
      </c>
      <c r="P42" s="120"/>
      <c r="Q42" s="120"/>
      <c r="R42" s="120"/>
      <c r="S42" s="120"/>
      <c r="T42" s="120"/>
      <c r="U42" s="120"/>
      <c r="V42" s="120"/>
      <c r="W42" s="120"/>
    </row>
    <row r="43" spans="1:23" ht="22.5" x14ac:dyDescent="0.15">
      <c r="B43" s="79"/>
      <c r="C43" s="178" t="s">
        <v>9</v>
      </c>
      <c r="D43" s="176" t="s">
        <v>24</v>
      </c>
      <c r="E43" s="176" t="s">
        <v>23</v>
      </c>
      <c r="F43" s="181" t="s">
        <v>51</v>
      </c>
      <c r="G43" s="181" t="s">
        <v>52</v>
      </c>
      <c r="H43" s="181"/>
      <c r="I43" s="177" t="s">
        <v>0</v>
      </c>
      <c r="J43" s="177" t="s">
        <v>1</v>
      </c>
      <c r="K43" s="177" t="s">
        <v>2</v>
      </c>
      <c r="L43" s="177" t="s">
        <v>3</v>
      </c>
      <c r="M43" s="177" t="s">
        <v>4</v>
      </c>
      <c r="N43" s="177" t="s">
        <v>5</v>
      </c>
      <c r="O43" s="177" t="s">
        <v>7</v>
      </c>
      <c r="P43" s="177" t="s">
        <v>8</v>
      </c>
      <c r="Q43" s="177" t="s">
        <v>0</v>
      </c>
      <c r="R43" s="177" t="s">
        <v>1</v>
      </c>
      <c r="S43" s="177" t="s">
        <v>2</v>
      </c>
      <c r="T43" s="177" t="s">
        <v>3</v>
      </c>
      <c r="U43" s="177" t="s">
        <v>4</v>
      </c>
      <c r="V43" s="177" t="s">
        <v>5</v>
      </c>
      <c r="W43" s="177" t="s">
        <v>6</v>
      </c>
    </row>
    <row r="44" spans="1:23" x14ac:dyDescent="0.15">
      <c r="B44" s="66" t="s">
        <v>97</v>
      </c>
      <c r="C44" s="77" t="s">
        <v>40</v>
      </c>
      <c r="D44" s="109">
        <f>AVERAGE(I44:W44)</f>
        <v>6.083333333333333</v>
      </c>
      <c r="E44" s="109">
        <f>D44</f>
        <v>6.083333333333333</v>
      </c>
      <c r="F44" s="107"/>
      <c r="G44" s="105"/>
      <c r="H44" s="105"/>
      <c r="I44" s="60">
        <f>Input!D8</f>
        <v>3.25</v>
      </c>
      <c r="J44" s="60">
        <f>Input!E8</f>
        <v>5.5</v>
      </c>
      <c r="K44" s="60">
        <f>Input!F8</f>
        <v>6.25</v>
      </c>
      <c r="L44" s="60">
        <f>Input!G8</f>
        <v>5.75</v>
      </c>
      <c r="M44" s="60">
        <f>Input!H8</f>
        <v>6</v>
      </c>
      <c r="N44" s="60">
        <f>Input!I8</f>
        <v>6</v>
      </c>
      <c r="O44" s="60">
        <f>Input!J8</f>
        <v>6.5</v>
      </c>
      <c r="P44" s="60">
        <f>Input!K8</f>
        <v>6.5</v>
      </c>
      <c r="Q44" s="60">
        <f>Input!L8</f>
        <v>6.5</v>
      </c>
      <c r="R44" s="60">
        <f>Input!M8</f>
        <v>6.5</v>
      </c>
      <c r="S44" s="60">
        <f>Input!N8</f>
        <v>6.5</v>
      </c>
      <c r="T44" s="60">
        <f>Input!O8</f>
        <v>6.5</v>
      </c>
      <c r="U44" s="60">
        <f>Input!P8</f>
        <v>6.5</v>
      </c>
      <c r="V44" s="60">
        <f>Input!Q8</f>
        <v>6.5</v>
      </c>
      <c r="W44" s="60">
        <f>Input!R8</f>
        <v>6.5</v>
      </c>
    </row>
    <row r="45" spans="1:23" ht="12" thickBot="1" x14ac:dyDescent="0.2">
      <c r="B45" s="81" t="s">
        <v>59</v>
      </c>
      <c r="C45" s="110" t="s">
        <v>14</v>
      </c>
      <c r="D45" s="111">
        <f>AVERAGE(I45:W45)</f>
        <v>274420.83886209299</v>
      </c>
      <c r="E45" s="111">
        <f>D45*12</f>
        <v>3293050.0663451161</v>
      </c>
      <c r="F45" s="111">
        <f>E45/AVERAGE(Indsatsen!$D$14:$D$15)</f>
        <v>67205.103394798294</v>
      </c>
      <c r="G45" s="111">
        <f>E45/AVERAGE(Indsatsen!$D$16:$D$17)</f>
        <v>81309.878181360895</v>
      </c>
      <c r="H45" s="111"/>
      <c r="I45" s="112">
        <f>I44*('Generelle antagelser'!$D$7*'Generelle antagelser'!$D$16)/12</f>
        <v>146608.39336467985</v>
      </c>
      <c r="J45" s="112">
        <f>J44*('Generelle antagelser'!$D$7*'Generelle antagelser'!$D$16)/12</f>
        <v>248106.51184791976</v>
      </c>
      <c r="K45" s="112">
        <f>K44*('Generelle antagelser'!$D$7*'Generelle antagelser'!$D$16)/12</f>
        <v>281939.21800899971</v>
      </c>
      <c r="L45" s="112">
        <f>L44*('Generelle antagelser'!$D$7*'Generelle antagelser'!$D$16)/12</f>
        <v>259384.08056827972</v>
      </c>
      <c r="M45" s="112">
        <f>M44*('Generelle antagelser'!$D$7*'Generelle antagelser'!$D$16)/12</f>
        <v>270661.64928863972</v>
      </c>
      <c r="N45" s="112">
        <f>N44*('Generelle antagelser'!$D$7*'Generelle antagelser'!$D$16)/12</f>
        <v>270661.64928863972</v>
      </c>
      <c r="O45" s="112">
        <f>O44*('Generelle antagelser'!$D$7*'Generelle antagelser'!$D$16)/12</f>
        <v>293216.78672935971</v>
      </c>
      <c r="P45" s="112">
        <f>P44*('Generelle antagelser'!$D$7*'Generelle antagelser'!$D$16)/12</f>
        <v>293216.78672935971</v>
      </c>
      <c r="Q45" s="112">
        <f>Q44*('Generelle antagelser'!$D$7*'Generelle antagelser'!$D$16)/12</f>
        <v>293216.78672935971</v>
      </c>
      <c r="R45" s="112">
        <f>R44*('Generelle antagelser'!$D$7*'Generelle antagelser'!$D$16)/12</f>
        <v>293216.78672935971</v>
      </c>
      <c r="S45" s="112">
        <f>S44*('Generelle antagelser'!$D$7*'Generelle antagelser'!$D$16)/12</f>
        <v>293216.78672935971</v>
      </c>
      <c r="T45" s="112">
        <f>T44*('Generelle antagelser'!$D$7*'Generelle antagelser'!$D$16)/12</f>
        <v>293216.78672935971</v>
      </c>
      <c r="U45" s="112">
        <f>U44*('Generelle antagelser'!$D$7*'Generelle antagelser'!$D$16)/12</f>
        <v>293216.78672935971</v>
      </c>
      <c r="V45" s="112">
        <f>V44*('Generelle antagelser'!$D$7*'Generelle antagelser'!$D$16)/12</f>
        <v>293216.78672935971</v>
      </c>
      <c r="W45" s="112">
        <f>W44*('Generelle antagelser'!$D$7*'Generelle antagelser'!$D$16)/12</f>
        <v>293216.78672935971</v>
      </c>
    </row>
    <row r="46" spans="1:23" x14ac:dyDescent="0.15">
      <c r="B46" s="66"/>
    </row>
    <row r="47" spans="1:23" x14ac:dyDescent="0.15"/>
    <row r="48" spans="1:23" ht="22.5" x14ac:dyDescent="0.15">
      <c r="B48" s="115" t="s">
        <v>61</v>
      </c>
      <c r="C48" s="182" t="s">
        <v>23</v>
      </c>
      <c r="D48" s="182" t="s">
        <v>51</v>
      </c>
      <c r="E48" s="182" t="s">
        <v>52</v>
      </c>
    </row>
    <row r="49" spans="2:23" x14ac:dyDescent="0.15">
      <c r="B49" s="117" t="s">
        <v>62</v>
      </c>
      <c r="C49" s="118">
        <v>3300</v>
      </c>
      <c r="D49" s="118">
        <v>67</v>
      </c>
      <c r="E49" s="118">
        <v>81</v>
      </c>
    </row>
    <row r="50" spans="2:23" x14ac:dyDescent="0.15">
      <c r="B50" s="116" t="s">
        <v>64</v>
      </c>
      <c r="C50" s="118">
        <v>3600</v>
      </c>
      <c r="D50" s="118">
        <v>74</v>
      </c>
      <c r="E50" s="118">
        <v>89</v>
      </c>
    </row>
    <row r="51" spans="2:23" x14ac:dyDescent="0.15">
      <c r="B51" s="116" t="s">
        <v>63</v>
      </c>
      <c r="C51" s="118">
        <v>4000</v>
      </c>
      <c r="D51" s="118">
        <v>81</v>
      </c>
      <c r="E51" s="118">
        <v>98</v>
      </c>
    </row>
    <row r="52" spans="2:23" x14ac:dyDescent="0.15">
      <c r="B52" s="57"/>
      <c r="C52" s="57"/>
      <c r="D52" s="57"/>
      <c r="E52" s="57"/>
      <c r="F52" s="57"/>
      <c r="G52" s="57"/>
      <c r="H52" s="57"/>
      <c r="I52" s="57"/>
      <c r="J52" s="57"/>
      <c r="K52" s="57"/>
      <c r="L52" s="57"/>
      <c r="M52" s="57"/>
      <c r="N52" s="57"/>
      <c r="O52" s="57"/>
      <c r="P52" s="57"/>
      <c r="Q52" s="57"/>
      <c r="R52" s="57"/>
      <c r="S52" s="57"/>
      <c r="T52" s="57"/>
      <c r="U52" s="57"/>
      <c r="V52" s="57"/>
      <c r="W52" s="57"/>
    </row>
    <row r="53" spans="2:23" x14ac:dyDescent="0.15">
      <c r="B53" s="99"/>
      <c r="C53" s="99"/>
      <c r="D53" s="99"/>
      <c r="E53" s="99"/>
      <c r="F53" s="99"/>
      <c r="G53" s="99"/>
      <c r="H53" s="99"/>
      <c r="I53" s="99"/>
      <c r="J53" s="99"/>
      <c r="K53" s="99"/>
      <c r="L53" s="99"/>
      <c r="M53" s="99"/>
      <c r="N53" s="99"/>
      <c r="O53" s="99"/>
      <c r="P53" s="99"/>
      <c r="Q53" s="99"/>
      <c r="R53" s="99"/>
      <c r="S53" s="99"/>
      <c r="T53" s="99"/>
      <c r="U53" s="99"/>
      <c r="V53" s="99"/>
      <c r="W53" s="99"/>
    </row>
    <row r="54" spans="2:23" x14ac:dyDescent="0.15"/>
    <row r="55" spans="2:23" x14ac:dyDescent="0.15"/>
    <row r="56" spans="2:23" x14ac:dyDescent="0.15"/>
    <row r="57" spans="2:23" x14ac:dyDescent="0.15"/>
    <row r="58" spans="2:23" hidden="1" x14ac:dyDescent="0.15"/>
    <row r="59" spans="2:23" hidden="1" x14ac:dyDescent="0.15"/>
    <row r="60" spans="2:23" hidden="1" x14ac:dyDescent="0.15"/>
    <row r="61" spans="2:23" hidden="1" x14ac:dyDescent="0.15"/>
    <row r="62" spans="2:23" hidden="1" x14ac:dyDescent="0.15"/>
    <row r="63" spans="2:23" hidden="1" x14ac:dyDescent="0.15"/>
    <row r="64" spans="2:23" hidden="1" x14ac:dyDescent="0.15"/>
    <row r="65" hidden="1" x14ac:dyDescent="0.15"/>
    <row r="66" hidden="1" x14ac:dyDescent="0.15"/>
    <row r="67" hidden="1" x14ac:dyDescent="0.15"/>
    <row r="68" hidden="1" x14ac:dyDescent="0.15"/>
    <row r="69" hidden="1" x14ac:dyDescent="0.15"/>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hidden="1" x14ac:dyDescent="0.15"/>
    <row r="82" hidden="1" x14ac:dyDescent="0.15"/>
    <row r="83" hidden="1" x14ac:dyDescent="0.15"/>
    <row r="84" hidden="1" x14ac:dyDescent="0.15"/>
    <row r="85" hidden="1" x14ac:dyDescent="0.15"/>
    <row r="86" hidden="1" x14ac:dyDescent="0.15"/>
    <row r="87" hidden="1" x14ac:dyDescent="0.15"/>
    <row r="88" hidden="1" x14ac:dyDescent="0.15"/>
    <row r="89" hidden="1" x14ac:dyDescent="0.15"/>
    <row r="90" hidden="1" x14ac:dyDescent="0.15"/>
    <row r="91" hidden="1" x14ac:dyDescent="0.15"/>
    <row r="92" hidden="1" x14ac:dyDescent="0.15"/>
    <row r="93" hidden="1" x14ac:dyDescent="0.15"/>
    <row r="94" hidden="1" x14ac:dyDescent="0.15"/>
    <row r="95" hidden="1" x14ac:dyDescent="0.15"/>
    <row r="96" hidden="1" x14ac:dyDescent="0.15"/>
    <row r="97" hidden="1" x14ac:dyDescent="0.15"/>
    <row r="98" hidden="1" x14ac:dyDescent="0.15"/>
    <row r="99" hidden="1" x14ac:dyDescent="0.15"/>
    <row r="100" hidden="1" x14ac:dyDescent="0.15"/>
    <row r="101" hidden="1" x14ac:dyDescent="0.15"/>
    <row r="102" hidden="1" x14ac:dyDescent="0.15"/>
    <row r="103" hidden="1" x14ac:dyDescent="0.15"/>
    <row r="104" hidden="1" x14ac:dyDescent="0.15"/>
    <row r="105" hidden="1" x14ac:dyDescent="0.15"/>
    <row r="106" hidden="1" x14ac:dyDescent="0.15"/>
    <row r="107" hidden="1" x14ac:dyDescent="0.15"/>
    <row r="108" hidden="1" x14ac:dyDescent="0.15"/>
    <row r="109" hidden="1" x14ac:dyDescent="0.15"/>
    <row r="110" hidden="1" x14ac:dyDescent="0.15"/>
    <row r="111" x14ac:dyDescent="0.15"/>
    <row r="112" x14ac:dyDescent="0.15"/>
    <row r="113" x14ac:dyDescent="0.15"/>
    <row r="114" x14ac:dyDescent="0.15"/>
  </sheetData>
  <mergeCells count="4">
    <mergeCell ref="I42:N42"/>
    <mergeCell ref="O42:W42"/>
    <mergeCell ref="I4:N4"/>
    <mergeCell ref="O4:W4"/>
  </mergeCells>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4D4F18824118C478D2ECB64745C1BDA" ma:contentTypeVersion="10" ma:contentTypeDescription="Create a new document." ma:contentTypeScope="" ma:versionID="75725cf07aace17e7f5181fe604a0693">
  <xsd:schema xmlns:xsd="http://www.w3.org/2001/XMLSchema" xmlns:xs="http://www.w3.org/2001/XMLSchema" xmlns:p="http://schemas.microsoft.com/office/2006/metadata/properties" xmlns:ns3="f5270a00-8f0f-4e71-9bb0-190a3a440ec1" xmlns:ns4="a4d4f24c-7a12-4eed-bffe-666b258395ef" targetNamespace="http://schemas.microsoft.com/office/2006/metadata/properties" ma:root="true" ma:fieldsID="5227a88712fcfc16d1d6929c59810780" ns3:_="" ns4:_="">
    <xsd:import namespace="f5270a00-8f0f-4e71-9bb0-190a3a440ec1"/>
    <xsd:import namespace="a4d4f24c-7a12-4eed-bffe-666b258395e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270a00-8f0f-4e71-9bb0-190a3a440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d4f24c-7a12-4eed-bffe-666b258395e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7544C6-1EF2-43EB-9442-94B1DFBEBEEB}">
  <ds:schemaRefs>
    <ds:schemaRef ds:uri="http://schemas.microsoft.com/office/2006/metadata/properties"/>
    <ds:schemaRef ds:uri="f5270a00-8f0f-4e71-9bb0-190a3a440ec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a4d4f24c-7a12-4eed-bffe-666b258395ef"/>
    <ds:schemaRef ds:uri="http://www.w3.org/XML/1998/namespace"/>
    <ds:schemaRef ds:uri="http://purl.org/dc/dcmitype/"/>
  </ds:schemaRefs>
</ds:datastoreItem>
</file>

<file path=customXml/itemProps2.xml><?xml version="1.0" encoding="utf-8"?>
<ds:datastoreItem xmlns:ds="http://schemas.openxmlformats.org/officeDocument/2006/customXml" ds:itemID="{D55DDC9A-4F55-4546-AE47-DFC9CB590264}">
  <ds:schemaRefs>
    <ds:schemaRef ds:uri="http://schemas.microsoft.com/sharepoint/v3/contenttype/forms"/>
  </ds:schemaRefs>
</ds:datastoreItem>
</file>

<file path=customXml/itemProps3.xml><?xml version="1.0" encoding="utf-8"?>
<ds:datastoreItem xmlns:ds="http://schemas.openxmlformats.org/officeDocument/2006/customXml" ds:itemID="{50E5A2B6-4636-4523-B337-38B1FCEBF6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270a00-8f0f-4e71-9bb0-190a3a440ec1"/>
    <ds:schemaRef ds:uri="a4d4f24c-7a12-4eed-bffe-666b258395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Forside</vt:lpstr>
      <vt:lpstr>Indsatsen</vt:lpstr>
      <vt:lpstr>Generelle antagelser</vt:lpstr>
      <vt:lpstr>Input</vt:lpstr>
      <vt:lpstr>Resultater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Nikolaj Godsk Vestergaard</dc:creator>
  <cp:lastModifiedBy>Johanne Fyhn Elgaard</cp:lastModifiedBy>
  <dcterms:created xsi:type="dcterms:W3CDTF">2019-10-10T13:10:50Z</dcterms:created>
  <dcterms:modified xsi:type="dcterms:W3CDTF">2020-02-24T21:00:27Z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0x010100A4D4F18824118C478D2ECB64745C1BDA</vt:lpwstr>
  </property>
</Properties>
</file>