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033562\AppData\Roaming\cBrain\F2\Temp\4742799\"/>
    </mc:Choice>
  </mc:AlternateContent>
  <bookViews>
    <workbookView xWindow="-120" yWindow="-120" windowWidth="29040" windowHeight="15840" activeTab="1"/>
  </bookViews>
  <sheets>
    <sheet name="Forside" sheetId="13" r:id="rId1"/>
    <sheet name="Indsatsen" sheetId="7" r:id="rId2"/>
    <sheet name="Generelle antagelser" sheetId="6" r:id="rId3"/>
    <sheet name="Input" sheetId="8" r:id="rId4"/>
    <sheet name="Resultater" sheetId="12"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8" i="12" l="1"/>
  <c r="Q8" i="12"/>
  <c r="N8" i="12"/>
  <c r="L8" i="12"/>
  <c r="I8" i="12"/>
  <c r="T7" i="12"/>
  <c r="Q7" i="12"/>
  <c r="N7" i="12"/>
  <c r="L7" i="12"/>
  <c r="I7" i="12"/>
  <c r="T6" i="12"/>
  <c r="Q6" i="12"/>
  <c r="N6" i="12"/>
  <c r="L6" i="12"/>
  <c r="I6" i="12"/>
  <c r="D8" i="6"/>
  <c r="D25" i="6"/>
  <c r="D21" i="6"/>
  <c r="D17" i="6"/>
  <c r="D13" i="6"/>
  <c r="D12" i="7"/>
  <c r="D22" i="6" l="1"/>
  <c r="H82" i="8" l="1"/>
  <c r="G82" i="8"/>
  <c r="F82" i="8"/>
  <c r="D82" i="8"/>
  <c r="D26" i="6" l="1"/>
  <c r="D18" i="6"/>
  <c r="D14" i="6"/>
  <c r="D15" i="6" s="1"/>
  <c r="D9" i="6"/>
  <c r="R8" i="12" l="1"/>
  <c r="P8" i="12"/>
  <c r="O8" i="12"/>
  <c r="S8" i="12"/>
  <c r="J8" i="12"/>
  <c r="U8" i="12"/>
  <c r="K8" i="12"/>
  <c r="V8" i="12"/>
  <c r="D23" i="6" l="1"/>
  <c r="D19" i="6"/>
  <c r="D27" i="6" l="1"/>
  <c r="M7" i="12" l="1"/>
  <c r="K7" i="12"/>
  <c r="J7" i="12"/>
  <c r="V7" i="12"/>
  <c r="U7" i="12"/>
  <c r="O7" i="12"/>
  <c r="P7" i="12"/>
  <c r="R7" i="12"/>
  <c r="S7" i="12"/>
  <c r="E7" i="12" l="1"/>
  <c r="F7" i="12" s="1"/>
  <c r="V6" i="12"/>
  <c r="T9" i="12"/>
  <c r="U6" i="12"/>
  <c r="L9" i="12"/>
  <c r="M6" i="12"/>
  <c r="M8" i="12"/>
  <c r="E8" i="12" s="1"/>
  <c r="J6" i="12"/>
  <c r="I9" i="12"/>
  <c r="K6" i="12"/>
  <c r="O6" i="12"/>
  <c r="P6" i="12"/>
  <c r="N9" i="12"/>
  <c r="S6" i="12"/>
  <c r="Q9" i="12"/>
  <c r="R6" i="12"/>
  <c r="E6" i="12" l="1"/>
  <c r="F6" i="12" s="1"/>
  <c r="P9" i="12"/>
  <c r="R9" i="12"/>
  <c r="O9" i="12"/>
  <c r="U9" i="12"/>
  <c r="J9" i="12"/>
  <c r="K9" i="12"/>
  <c r="S9" i="12"/>
  <c r="F8" i="12"/>
  <c r="V9" i="12"/>
  <c r="G7" i="12"/>
  <c r="H7" i="12" s="1"/>
  <c r="M9" i="12"/>
  <c r="G6" i="12" l="1"/>
  <c r="H6" i="12" s="1"/>
  <c r="E9" i="12"/>
  <c r="F9" i="12"/>
  <c r="D6" i="12" s="1"/>
  <c r="G8" i="12"/>
  <c r="G9" i="12" l="1"/>
  <c r="H9" i="12" s="1"/>
  <c r="H8" i="12"/>
  <c r="D7" i="12"/>
  <c r="D8" i="12"/>
  <c r="D9" i="12" l="1"/>
</calcChain>
</file>

<file path=xl/sharedStrings.xml><?xml version="1.0" encoding="utf-8"?>
<sst xmlns="http://schemas.openxmlformats.org/spreadsheetml/2006/main" count="371" uniqueCount="110">
  <si>
    <t>Mar.</t>
  </si>
  <si>
    <t>Apr.</t>
  </si>
  <si>
    <t>Maj</t>
  </si>
  <si>
    <t>Jun.</t>
  </si>
  <si>
    <t>Jul.</t>
  </si>
  <si>
    <t>Aug.</t>
  </si>
  <si>
    <t>Sep.</t>
  </si>
  <si>
    <t>Okt.</t>
  </si>
  <si>
    <t>Jan.</t>
  </si>
  <si>
    <t>Feb.</t>
  </si>
  <si>
    <t>Øvrige udgifter</t>
  </si>
  <si>
    <t>Transport</t>
  </si>
  <si>
    <t>Møder med borgeren</t>
  </si>
  <si>
    <t>enhed</t>
  </si>
  <si>
    <t>Bemærk/Kilde</t>
  </si>
  <si>
    <t>kr./mdr.</t>
  </si>
  <si>
    <t>kr./time</t>
  </si>
  <si>
    <t>timer</t>
  </si>
  <si>
    <t>-</t>
  </si>
  <si>
    <t>kr</t>
  </si>
  <si>
    <t>Driftsomkostninger</t>
  </si>
  <si>
    <t>RESULTATER</t>
  </si>
  <si>
    <t>BAGGRUND</t>
  </si>
  <si>
    <t>kr.</t>
  </si>
  <si>
    <t>Skema</t>
  </si>
  <si>
    <t>Socialrådgivere</t>
  </si>
  <si>
    <t>Ledere</t>
  </si>
  <si>
    <t>Løbende koordinering</t>
  </si>
  <si>
    <t>Organiserede møder</t>
  </si>
  <si>
    <t>ØVRIGE UDGIFTER</t>
  </si>
  <si>
    <t>Gns. løn</t>
  </si>
  <si>
    <t>Gns. timeløn inkl. overhead</t>
  </si>
  <si>
    <t>Gns. timeløn</t>
  </si>
  <si>
    <t>Gns. pr. år</t>
  </si>
  <si>
    <t>Gns. pr. måned</t>
  </si>
  <si>
    <t>.</t>
  </si>
  <si>
    <t>Familie i fasen</t>
  </si>
  <si>
    <t>Ja</t>
  </si>
  <si>
    <t>Nej</t>
  </si>
  <si>
    <t>Sundhedsplejerske</t>
  </si>
  <si>
    <t xml:space="preserve">Møder med borgeren </t>
  </si>
  <si>
    <t>Organiserende møder</t>
  </si>
  <si>
    <t>Familieterapeut</t>
  </si>
  <si>
    <t>FASE 1. Opsporing og henvisning</t>
  </si>
  <si>
    <t>FASE 2. Indsats før fødsel</t>
  </si>
  <si>
    <t>FASE 3. Fra fødsel til hjem</t>
  </si>
  <si>
    <t>FASE 4. Indsats efter fødsel</t>
  </si>
  <si>
    <t>FASE 5. Afslutning</t>
  </si>
  <si>
    <t>Børnefaglig undersøgelse</t>
  </si>
  <si>
    <t>pct.</t>
  </si>
  <si>
    <t>Prisniveau</t>
  </si>
  <si>
    <t>Uddannelse af behandlere</t>
  </si>
  <si>
    <t>Antal behandlere</t>
  </si>
  <si>
    <t>INPUT</t>
  </si>
  <si>
    <t>Driftsomkostninger i alt</t>
  </si>
  <si>
    <t>Antagelser</t>
  </si>
  <si>
    <t>årstal</t>
  </si>
  <si>
    <t>Overhead på lønomkostninger</t>
  </si>
  <si>
    <t>Effektiv årsnorm</t>
  </si>
  <si>
    <t>timer/år</t>
  </si>
  <si>
    <t>Medarbejdere til gennemførelse af indsats</t>
  </si>
  <si>
    <t>Lønninger</t>
  </si>
  <si>
    <t>Ovenstående lønomkostninger fra krl.dk indeholder grundløn, diverse tillæg, særydelser, feriepenge og overarbejde</t>
  </si>
  <si>
    <t>Kommunernes og Regionernes Løndatakontor (KRL)</t>
  </si>
  <si>
    <t>Ledere, socialrådgivere. Kommunernes og Regionernes Løndatakontor (KRL)</t>
  </si>
  <si>
    <t>Den Socialøkonomiske Investeringsmodel (SØM), Socialstyrelsen</t>
  </si>
  <si>
    <t>Familier i indsamlingsperiode</t>
  </si>
  <si>
    <t>Gns. antal familier pr. år</t>
  </si>
  <si>
    <t>Aktiviteter med familier</t>
  </si>
  <si>
    <t>Aktiviteter uden familier</t>
  </si>
  <si>
    <t>Indsamlingsperiode, start</t>
  </si>
  <si>
    <t>Indsamlingsperiode, slut</t>
  </si>
  <si>
    <t>1. marts 2018</t>
  </si>
  <si>
    <t>30. september 2019</t>
  </si>
  <si>
    <t>Familieterapeut: Pædagog, socialrådgiver, sundhedsplejesker</t>
  </si>
  <si>
    <t>måneder</t>
  </si>
  <si>
    <t>start</t>
  </si>
  <si>
    <t>slut</t>
  </si>
  <si>
    <t>Samlet antal måneder</t>
  </si>
  <si>
    <t>Gens. antal måneder</t>
  </si>
  <si>
    <t xml:space="preserve">Gns. pr. familie </t>
  </si>
  <si>
    <t>Gns. pr. familie pr. måned</t>
  </si>
  <si>
    <t xml:space="preserve">pct. </t>
  </si>
  <si>
    <t>Følsomhedsanalyser</t>
  </si>
  <si>
    <t>Løn</t>
  </si>
  <si>
    <t>-20 pct</t>
  </si>
  <si>
    <t>gens</t>
  </si>
  <si>
    <t>+20 pct</t>
  </si>
  <si>
    <t>Borgere</t>
  </si>
  <si>
    <t>8 familier pr. år</t>
  </si>
  <si>
    <t>10 familier pr. år</t>
  </si>
  <si>
    <t>12 familier pr år</t>
  </si>
  <si>
    <t>Udarbejdet i forbindelse med projektet 'Dokumentation af Lovende social praksis' for Socialstyrelsen</t>
  </si>
  <si>
    <t>Udarbejdet af Rambøll Management Consulting</t>
  </si>
  <si>
    <t>Efteråret 2019</t>
  </si>
  <si>
    <t>OMKOSTNINGSVURDERING AF SPÆDBARNSINDSATSEN I JAMMERBUGT KOMMUNE</t>
  </si>
  <si>
    <t>Omkostningsvurdering af spædbarnsindsatsen i Jammerbugt Kommune</t>
  </si>
  <si>
    <t>GENERELLE ANTAGELSER</t>
  </si>
  <si>
    <t xml:space="preserve">BESKRIVELSE AF INDSATSEN </t>
  </si>
  <si>
    <t>BESKRIVELSE AF INDSATSEN</t>
  </si>
  <si>
    <t xml:space="preserve">Spædbarnsindsatsen i Jammerbugt Kommune er en intensiv familiebehandlingsindsats i hjemmet, som tilbydes efter servicelovens § 52. Kommunen har udviklet indsatsen til de mest udsatte familier, der venter barn eller er nybagte forældre, hvor familien vil have udbytte af et alternativ til døgnophold med større fokus på familiens nærmiljø og hverdagsliv. For-målet er at forebygge en anbringelse af barnet ved målrettet at arbejde med forældrenes mentaliseringsevne, forældrekompetence samt en sikker og tryg tilknytning mellem barn og forældre. Det er et tværfagligt behandlingsteam bestående af familieterapeuter og sundheds-plejersker, som varetager indsatsen. Teamet foretager både før og efter fødsel løbende af-dækning af familiens behov og yder den nødvendige støtte i forhold til at sikre barnets sund-hed, trivsel og udvikling det første leveår. </t>
  </si>
  <si>
    <t>Antal indsamlingsmåneder</t>
  </si>
  <si>
    <t>FAKTISK ANTAL FAMILIER I INDSATSEN I JAMMERBUGT KOMMUNE</t>
  </si>
  <si>
    <t>FAKTSIK ANTAL MÅNEDER DE ENKELTE FAMILIER DELTOG</t>
  </si>
  <si>
    <t>DET FAKTISKE ANTAL MEDARBEJDERE/BEHANDLERE</t>
  </si>
  <si>
    <t xml:space="preserve">Gennemsnitlig antal familier i indsatsen </t>
  </si>
  <si>
    <t>antal/år</t>
  </si>
  <si>
    <t>RESSOURCEFORBRUG I DRIFTEN AF INDSATSENS FASER</t>
  </si>
  <si>
    <t xml:space="preserve">Den faktisk udvikling i omkostninger i Jammerbugt Kommune i 2018 og 2019 </t>
  </si>
  <si>
    <t>De gennemsnitlige årlige driftsomkostninger fordelt på aktiviteter med og uden familier (pct.)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</si>
</sst>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k_r_._-;\-* #,##0.00\ _k_r_._-;_-* &quot;-&quot;??\ _k_r_._-;_-@_-"/>
    <numFmt numFmtId="165" formatCode="_ * #,##0.00_ ;_ * \-#,##0.00_ ;_ * &quot;-&quot;??_ ;_ @_ "/>
    <numFmt numFmtId="166" formatCode="0.0"/>
  </numFmts>
  <fonts count="20" x14ac:knownFonts="1">
    <font>
      <sz val="9"/>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sz val="9"/>
      <color theme="1"/>
      <name val="Verdana"/>
      <family val="2"/>
      <scheme val="minor"/>
    </font>
    <font>
      <sz val="9"/>
      <color theme="1"/>
      <name val="Verdana"/>
      <family val="2"/>
      <scheme val="minor"/>
    </font>
    <font>
      <b/>
      <sz val="9"/>
      <color theme="0"/>
      <name val="Verdana"/>
      <family val="2"/>
      <scheme val="minor"/>
    </font>
    <font>
      <sz val="9"/>
      <name val="Verdana"/>
      <family val="2"/>
      <scheme val="minor"/>
    </font>
    <font>
      <i/>
      <sz val="9"/>
      <color theme="1"/>
      <name val="Verdana"/>
      <family val="2"/>
      <scheme val="minor"/>
    </font>
    <font>
      <i/>
      <sz val="9"/>
      <name val="Verdana"/>
      <family val="2"/>
      <scheme val="minor"/>
    </font>
    <font>
      <b/>
      <sz val="12"/>
      <color theme="0"/>
      <name val="Verdana"/>
      <family val="2"/>
      <scheme val="minor"/>
    </font>
    <font>
      <i/>
      <sz val="11"/>
      <color theme="0"/>
      <name val="Verdana"/>
      <family val="2"/>
      <scheme val="minor"/>
    </font>
    <font>
      <sz val="9"/>
      <color theme="0"/>
      <name val="Verdana"/>
      <family val="2"/>
      <scheme val="minor"/>
    </font>
    <font>
      <sz val="9"/>
      <color theme="7"/>
      <name val="Verdana"/>
      <family val="2"/>
      <scheme val="minor"/>
    </font>
    <font>
      <b/>
      <sz val="9"/>
      <name val="Verdana"/>
      <family val="2"/>
      <scheme val="minor"/>
    </font>
    <font>
      <sz val="9"/>
      <color theme="2"/>
      <name val="Verdana"/>
      <family val="2"/>
      <scheme val="minor"/>
    </font>
    <font>
      <b/>
      <sz val="16"/>
      <color theme="0"/>
      <name val="Verdana"/>
      <family val="2"/>
      <scheme val="minor"/>
    </font>
    <font>
      <i/>
      <sz val="9"/>
      <color theme="0"/>
      <name val="Verdana"/>
      <family val="2"/>
      <scheme val="minor"/>
    </font>
    <font>
      <b/>
      <i/>
      <sz val="9"/>
      <color theme="1"/>
      <name val="Verdana"/>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4"/>
        <bgColor indexed="64"/>
      </patternFill>
    </fill>
    <fill>
      <patternFill patternType="solid">
        <fgColor theme="3"/>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4" fillId="0" borderId="0"/>
    <xf numFmtId="165" fontId="4"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2" fillId="0" borderId="0"/>
    <xf numFmtId="9" fontId="6" fillId="0" borderId="0" applyFont="0" applyFill="0" applyBorder="0" applyAlignment="0" applyProtection="0"/>
    <xf numFmtId="0" fontId="1" fillId="0" borderId="0"/>
  </cellStyleXfs>
  <cellXfs count="160">
    <xf numFmtId="0" fontId="0" fillId="0" borderId="0" xfId="0"/>
    <xf numFmtId="0" fontId="6" fillId="6" borderId="0" xfId="3" applyFont="1" applyFill="1" applyBorder="1"/>
    <xf numFmtId="0" fontId="11" fillId="4" borderId="0" xfId="3" applyFont="1" applyFill="1"/>
    <xf numFmtId="0" fontId="6" fillId="4" borderId="0" xfId="3" applyFont="1" applyFill="1"/>
    <xf numFmtId="0" fontId="6" fillId="6" borderId="0" xfId="3" applyFont="1" applyFill="1"/>
    <xf numFmtId="0" fontId="12" fillId="4" borderId="0" xfId="3" applyFont="1" applyFill="1" applyAlignment="1">
      <alignment vertical="center"/>
    </xf>
    <xf numFmtId="0" fontId="13" fillId="4" borderId="0" xfId="3" applyFont="1" applyFill="1" applyAlignment="1">
      <alignment vertical="center"/>
    </xf>
    <xf numFmtId="0" fontId="6" fillId="6" borderId="0" xfId="3" applyFont="1" applyFill="1" applyAlignment="1">
      <alignment vertical="center"/>
    </xf>
    <xf numFmtId="0" fontId="13" fillId="6" borderId="0" xfId="3" applyFont="1" applyFill="1" applyBorder="1"/>
    <xf numFmtId="0" fontId="7" fillId="7" borderId="0" xfId="3" applyFont="1" applyFill="1"/>
    <xf numFmtId="0" fontId="13" fillId="7" borderId="0" xfId="3" applyFont="1" applyFill="1"/>
    <xf numFmtId="0" fontId="13" fillId="6" borderId="0" xfId="3" applyFont="1" applyFill="1"/>
    <xf numFmtId="0" fontId="9" fillId="6" borderId="0" xfId="3" applyFont="1" applyFill="1"/>
    <xf numFmtId="0" fontId="6" fillId="6" borderId="1" xfId="3" applyFont="1" applyFill="1" applyBorder="1"/>
    <xf numFmtId="0" fontId="9" fillId="6" borderId="1" xfId="3" applyFont="1" applyFill="1" applyBorder="1"/>
    <xf numFmtId="0" fontId="14" fillId="6" borderId="0" xfId="3" applyFont="1" applyFill="1"/>
    <xf numFmtId="0" fontId="6" fillId="4" borderId="0" xfId="3" applyFont="1" applyFill="1" applyAlignment="1">
      <alignment vertical="center"/>
    </xf>
    <xf numFmtId="0" fontId="5" fillId="3" borderId="0" xfId="3" applyFont="1" applyFill="1"/>
    <xf numFmtId="0" fontId="9" fillId="3" borderId="0" xfId="3" applyFont="1" applyFill="1"/>
    <xf numFmtId="0" fontId="6" fillId="3" borderId="0" xfId="3" applyFont="1" applyFill="1" applyAlignment="1">
      <alignment horizontal="right"/>
    </xf>
    <xf numFmtId="0" fontId="6" fillId="3" borderId="0" xfId="3" applyFont="1" applyFill="1"/>
    <xf numFmtId="0" fontId="6" fillId="6" borderId="0" xfId="3" applyFont="1" applyFill="1" applyAlignment="1">
      <alignment horizontal="right"/>
    </xf>
    <xf numFmtId="0" fontId="6" fillId="6" borderId="1" xfId="3" applyFont="1" applyFill="1" applyBorder="1" applyAlignment="1">
      <alignment horizontal="right"/>
    </xf>
    <xf numFmtId="0" fontId="14" fillId="6" borderId="1" xfId="3" applyFont="1" applyFill="1" applyBorder="1"/>
    <xf numFmtId="0" fontId="0" fillId="6" borderId="0" xfId="3" applyFont="1" applyFill="1"/>
    <xf numFmtId="0" fontId="6" fillId="0" borderId="0" xfId="3" applyFont="1" applyFill="1" applyBorder="1"/>
    <xf numFmtId="0" fontId="13" fillId="0" borderId="0" xfId="3" applyFont="1" applyFill="1" applyBorder="1"/>
    <xf numFmtId="0" fontId="8" fillId="6" borderId="0" xfId="3" applyFont="1" applyFill="1"/>
    <xf numFmtId="0" fontId="8" fillId="6" borderId="0" xfId="3" applyFont="1" applyFill="1" applyAlignment="1">
      <alignment horizontal="right"/>
    </xf>
    <xf numFmtId="0" fontId="0" fillId="6" borderId="0" xfId="3" applyFont="1" applyFill="1" applyAlignment="1">
      <alignment horizontal="right"/>
    </xf>
    <xf numFmtId="0" fontId="8" fillId="6" borderId="1" xfId="3" applyFont="1" applyFill="1" applyBorder="1" applyAlignment="1">
      <alignment horizontal="right"/>
    </xf>
    <xf numFmtId="0" fontId="0" fillId="6" borderId="0" xfId="3" applyFont="1" applyFill="1" applyBorder="1"/>
    <xf numFmtId="0" fontId="9" fillId="6" borderId="0" xfId="3" applyFont="1" applyFill="1" applyBorder="1"/>
    <xf numFmtId="0" fontId="8" fillId="6" borderId="0" xfId="3" applyFont="1" applyFill="1" applyBorder="1" applyAlignment="1">
      <alignment horizontal="right"/>
    </xf>
    <xf numFmtId="0" fontId="6" fillId="6" borderId="0" xfId="3" applyFont="1" applyFill="1" applyBorder="1" applyAlignment="1">
      <alignment horizontal="right"/>
    </xf>
    <xf numFmtId="0" fontId="14" fillId="6" borderId="0" xfId="3" applyFont="1" applyFill="1" applyBorder="1"/>
    <xf numFmtId="0" fontId="0" fillId="6" borderId="0" xfId="3" applyFont="1" applyFill="1" applyBorder="1" applyAlignment="1">
      <alignment horizontal="left" indent="1"/>
    </xf>
    <xf numFmtId="0" fontId="0" fillId="6" borderId="0" xfId="3" applyFont="1" applyFill="1" applyAlignment="1">
      <alignment horizontal="left" indent="1"/>
    </xf>
    <xf numFmtId="0" fontId="0" fillId="6" borderId="1" xfId="3" applyFont="1" applyFill="1" applyBorder="1" applyAlignment="1">
      <alignment horizontal="left" indent="1"/>
    </xf>
    <xf numFmtId="0" fontId="0" fillId="6" borderId="0" xfId="3" applyFont="1" applyFill="1" applyBorder="1" applyAlignment="1">
      <alignment horizontal="right"/>
    </xf>
    <xf numFmtId="0" fontId="0" fillId="6" borderId="1" xfId="3" applyFont="1" applyFill="1" applyBorder="1" applyAlignment="1">
      <alignment horizontal="right"/>
    </xf>
    <xf numFmtId="0" fontId="0" fillId="6" borderId="1" xfId="3" applyFont="1" applyFill="1" applyBorder="1" applyAlignment="1">
      <alignment horizontal="left"/>
    </xf>
    <xf numFmtId="3" fontId="6" fillId="6" borderId="0" xfId="3" applyNumberFormat="1" applyFont="1" applyFill="1"/>
    <xf numFmtId="0" fontId="8" fillId="0" borderId="0" xfId="3" applyFont="1" applyFill="1"/>
    <xf numFmtId="0" fontId="10" fillId="6" borderId="0" xfId="3" applyFont="1" applyFill="1"/>
    <xf numFmtId="0" fontId="8" fillId="0" borderId="0" xfId="3" applyFont="1" applyFill="1" applyAlignment="1">
      <alignment horizontal="left" indent="1"/>
    </xf>
    <xf numFmtId="3" fontId="8" fillId="6" borderId="0" xfId="3" applyNumberFormat="1" applyFont="1" applyFill="1"/>
    <xf numFmtId="3" fontId="8" fillId="0" borderId="0" xfId="3" applyNumberFormat="1" applyFont="1" applyFill="1"/>
    <xf numFmtId="0" fontId="0" fillId="2" borderId="0" xfId="3" applyFont="1" applyFill="1"/>
    <xf numFmtId="0" fontId="9" fillId="2" borderId="0" xfId="3" applyFont="1" applyFill="1"/>
    <xf numFmtId="0" fontId="0" fillId="2" borderId="0" xfId="3" applyFont="1" applyFill="1" applyAlignment="1">
      <alignment horizontal="right" vertical="center"/>
    </xf>
    <xf numFmtId="0" fontId="6" fillId="2" borderId="0" xfId="3" applyFont="1" applyFill="1"/>
    <xf numFmtId="0" fontId="0" fillId="6" borderId="0" xfId="3" applyFont="1" applyFill="1" applyBorder="1" applyAlignment="1">
      <alignment horizontal="left"/>
    </xf>
    <xf numFmtId="0" fontId="6" fillId="0" borderId="1" xfId="3" applyFont="1" applyFill="1" applyBorder="1"/>
    <xf numFmtId="1" fontId="0" fillId="6" borderId="0" xfId="3" applyNumberFormat="1" applyFont="1" applyFill="1" applyAlignment="1">
      <alignment horizontal="right"/>
    </xf>
    <xf numFmtId="1" fontId="6" fillId="6" borderId="0" xfId="3" applyNumberFormat="1" applyFont="1" applyFill="1" applyAlignment="1">
      <alignment horizontal="right"/>
    </xf>
    <xf numFmtId="1" fontId="8" fillId="6" borderId="0" xfId="3" applyNumberFormat="1" applyFont="1" applyFill="1" applyBorder="1" applyAlignment="1">
      <alignment horizontal="right"/>
    </xf>
    <xf numFmtId="1" fontId="0" fillId="6" borderId="0" xfId="3" applyNumberFormat="1" applyFont="1" applyFill="1" applyBorder="1" applyAlignment="1">
      <alignment horizontal="right"/>
    </xf>
    <xf numFmtId="1" fontId="8" fillId="6" borderId="1" xfId="3" applyNumberFormat="1" applyFont="1" applyFill="1" applyBorder="1" applyAlignment="1">
      <alignment horizontal="right"/>
    </xf>
    <xf numFmtId="1" fontId="0" fillId="6" borderId="1" xfId="3" applyNumberFormat="1" applyFont="1" applyFill="1" applyBorder="1" applyAlignment="1">
      <alignment horizontal="right"/>
    </xf>
    <xf numFmtId="1" fontId="6" fillId="6" borderId="1" xfId="3" applyNumberFormat="1" applyFont="1" applyFill="1" applyBorder="1" applyAlignment="1">
      <alignment horizontal="right"/>
    </xf>
    <xf numFmtId="0" fontId="8" fillId="0" borderId="0" xfId="3" applyFont="1" applyFill="1" applyAlignment="1">
      <alignment horizontal="right"/>
    </xf>
    <xf numFmtId="0" fontId="8" fillId="0" borderId="0" xfId="3" applyFont="1" applyFill="1" applyBorder="1"/>
    <xf numFmtId="0" fontId="8" fillId="0" borderId="0" xfId="3" applyFont="1" applyFill="1" applyAlignment="1">
      <alignment vertical="center" wrapText="1"/>
    </xf>
    <xf numFmtId="0" fontId="8" fillId="0" borderId="0" xfId="3" applyFont="1" applyFill="1" applyAlignment="1">
      <alignment horizontal="left"/>
    </xf>
    <xf numFmtId="0" fontId="14" fillId="6" borderId="0" xfId="3" applyFont="1" applyFill="1" applyAlignment="1">
      <alignment horizontal="right"/>
    </xf>
    <xf numFmtId="0" fontId="6" fillId="6" borderId="0" xfId="5" applyFont="1" applyFill="1" applyBorder="1"/>
    <xf numFmtId="0" fontId="11" fillId="4" borderId="0" xfId="5" applyFont="1" applyFill="1"/>
    <xf numFmtId="0" fontId="6" fillId="4" borderId="0" xfId="5" applyFont="1" applyFill="1"/>
    <xf numFmtId="0" fontId="6" fillId="6" borderId="0" xfId="5" applyFont="1" applyFill="1"/>
    <xf numFmtId="0" fontId="13" fillId="4" borderId="0" xfId="5" applyFont="1" applyFill="1" applyAlignment="1">
      <alignment vertical="center"/>
    </xf>
    <xf numFmtId="0" fontId="5" fillId="6" borderId="0" xfId="5" applyFont="1" applyFill="1" applyBorder="1"/>
    <xf numFmtId="0" fontId="5" fillId="6" borderId="0" xfId="5" applyFont="1" applyFill="1"/>
    <xf numFmtId="0" fontId="9" fillId="6" borderId="0" xfId="5" applyFont="1" applyFill="1"/>
    <xf numFmtId="0" fontId="5" fillId="5" borderId="0" xfId="5" applyFont="1" applyFill="1"/>
    <xf numFmtId="0" fontId="0" fillId="6" borderId="0" xfId="5" applyFont="1" applyFill="1"/>
    <xf numFmtId="3" fontId="6" fillId="6" borderId="0" xfId="5" applyNumberFormat="1" applyFont="1" applyFill="1" applyAlignment="1">
      <alignment horizontal="right"/>
    </xf>
    <xf numFmtId="0" fontId="5" fillId="6" borderId="2" xfId="5" applyFont="1" applyFill="1" applyBorder="1"/>
    <xf numFmtId="3" fontId="5" fillId="6" borderId="2" xfId="5" applyNumberFormat="1" applyFont="1" applyFill="1" applyBorder="1" applyAlignment="1">
      <alignment horizontal="right"/>
    </xf>
    <xf numFmtId="0" fontId="6" fillId="4" borderId="0" xfId="3" applyFont="1" applyFill="1" applyAlignment="1">
      <alignment horizontal="right"/>
    </xf>
    <xf numFmtId="0" fontId="13" fillId="4" borderId="0" xfId="3" applyFont="1" applyFill="1" applyAlignment="1">
      <alignment horizontal="right" vertical="center"/>
    </xf>
    <xf numFmtId="0" fontId="13" fillId="7" borderId="0" xfId="3" applyFont="1" applyFill="1" applyAlignment="1">
      <alignment horizontal="right"/>
    </xf>
    <xf numFmtId="0" fontId="10" fillId="0" borderId="0" xfId="3" applyFont="1" applyFill="1"/>
    <xf numFmtId="3" fontId="6" fillId="6" borderId="0" xfId="3" applyNumberFormat="1" applyFont="1" applyFill="1" applyBorder="1"/>
    <xf numFmtId="0" fontId="10" fillId="0" borderId="1" xfId="3" applyFont="1" applyFill="1" applyBorder="1"/>
    <xf numFmtId="0" fontId="15" fillId="0" borderId="0" xfId="3" applyFont="1" applyFill="1"/>
    <xf numFmtId="3" fontId="5" fillId="6" borderId="0" xfId="5" applyNumberFormat="1" applyFont="1" applyFill="1" applyBorder="1" applyAlignment="1">
      <alignment horizontal="right"/>
    </xf>
    <xf numFmtId="3" fontId="5" fillId="0" borderId="0" xfId="5" applyNumberFormat="1" applyFont="1" applyFill="1" applyBorder="1" applyAlignment="1">
      <alignment horizontal="right"/>
    </xf>
    <xf numFmtId="0" fontId="9" fillId="6" borderId="0" xfId="3" applyFont="1" applyFill="1" applyAlignment="1">
      <alignment horizontal="left"/>
    </xf>
    <xf numFmtId="0" fontId="8" fillId="6" borderId="1" xfId="3" applyFont="1" applyFill="1" applyBorder="1"/>
    <xf numFmtId="0" fontId="0" fillId="6" borderId="1" xfId="3" applyFont="1" applyFill="1" applyBorder="1"/>
    <xf numFmtId="1" fontId="8" fillId="0" borderId="0" xfId="3" applyNumberFormat="1" applyFont="1" applyFill="1" applyAlignment="1">
      <alignment horizontal="left"/>
    </xf>
    <xf numFmtId="14" fontId="0" fillId="6" borderId="0" xfId="3" applyNumberFormat="1" applyFont="1" applyFill="1"/>
    <xf numFmtId="0" fontId="9" fillId="5" borderId="0" xfId="5" applyFont="1" applyFill="1"/>
    <xf numFmtId="0" fontId="8" fillId="5" borderId="0" xfId="6" applyNumberFormat="1" applyFont="1" applyFill="1" applyAlignment="1">
      <alignment horizontal="center" vertical="center"/>
    </xf>
    <xf numFmtId="0" fontId="9" fillId="5" borderId="0" xfId="5" applyFont="1" applyFill="1" applyAlignment="1">
      <alignment horizontal="right" wrapText="1"/>
    </xf>
    <xf numFmtId="3" fontId="6" fillId="3" borderId="0" xfId="5" applyNumberFormat="1" applyFont="1" applyFill="1"/>
    <xf numFmtId="3" fontId="5" fillId="3" borderId="2" xfId="5" applyNumberFormat="1" applyFont="1" applyFill="1" applyBorder="1" applyAlignment="1">
      <alignment horizontal="right"/>
    </xf>
    <xf numFmtId="3" fontId="5" fillId="3" borderId="2" xfId="5" applyNumberFormat="1" applyFont="1" applyFill="1" applyBorder="1"/>
    <xf numFmtId="9" fontId="8" fillId="3" borderId="0" xfId="7" applyFont="1" applyFill="1"/>
    <xf numFmtId="9" fontId="5" fillId="3" borderId="2" xfId="5" applyNumberFormat="1" applyFont="1" applyFill="1" applyBorder="1"/>
    <xf numFmtId="0" fontId="15" fillId="4" borderId="0" xfId="5" applyFont="1" applyFill="1"/>
    <xf numFmtId="0" fontId="5" fillId="4" borderId="0" xfId="5" applyFont="1" applyFill="1"/>
    <xf numFmtId="0" fontId="9" fillId="4" borderId="0" xfId="5" applyFont="1" applyFill="1"/>
    <xf numFmtId="0" fontId="7" fillId="4" borderId="0" xfId="5" applyFont="1" applyFill="1"/>
    <xf numFmtId="0" fontId="0" fillId="6" borderId="3" xfId="5" applyFont="1" applyFill="1" applyBorder="1"/>
    <xf numFmtId="0" fontId="0" fillId="6" borderId="3" xfId="5" quotePrefix="1" applyFont="1" applyFill="1" applyBorder="1"/>
    <xf numFmtId="9" fontId="6" fillId="6" borderId="0" xfId="3" applyNumberFormat="1" applyFont="1" applyFill="1"/>
    <xf numFmtId="0" fontId="16" fillId="6" borderId="0" xfId="3" applyFont="1" applyFill="1"/>
    <xf numFmtId="9" fontId="16" fillId="6" borderId="0" xfId="3" applyNumberFormat="1" applyFont="1" applyFill="1"/>
    <xf numFmtId="3" fontId="6" fillId="6" borderId="3" xfId="5" applyNumberFormat="1" applyFont="1" applyFill="1" applyBorder="1"/>
    <xf numFmtId="0" fontId="6" fillId="4" borderId="0" xfId="8" applyFont="1" applyFill="1"/>
    <xf numFmtId="0" fontId="11" fillId="4" borderId="0" xfId="8" applyFont="1" applyFill="1"/>
    <xf numFmtId="0" fontId="6" fillId="6" borderId="0" xfId="8" applyFont="1" applyFill="1"/>
    <xf numFmtId="0" fontId="12" fillId="4" borderId="0" xfId="8" applyFont="1" applyFill="1" applyAlignment="1">
      <alignment vertical="center"/>
    </xf>
    <xf numFmtId="0" fontId="13" fillId="4" borderId="0" xfId="8" applyFont="1" applyFill="1" applyAlignment="1">
      <alignment vertical="center"/>
    </xf>
    <xf numFmtId="0" fontId="6" fillId="6" borderId="0" xfId="8" applyFont="1" applyFill="1" applyAlignment="1">
      <alignment vertical="center"/>
    </xf>
    <xf numFmtId="0" fontId="13" fillId="4" borderId="0" xfId="8" applyFont="1" applyFill="1"/>
    <xf numFmtId="0" fontId="7" fillId="4" borderId="0" xfId="8" applyFont="1" applyFill="1"/>
    <xf numFmtId="0" fontId="13" fillId="6" borderId="0" xfId="8" applyFont="1" applyFill="1"/>
    <xf numFmtId="0" fontId="8" fillId="4" borderId="0" xfId="8" applyFont="1" applyFill="1"/>
    <xf numFmtId="0" fontId="10" fillId="4" borderId="0" xfId="8" applyFont="1" applyFill="1"/>
    <xf numFmtId="0" fontId="8" fillId="4" borderId="0" xfId="8" applyFont="1" applyFill="1" applyAlignment="1">
      <alignment horizontal="right"/>
    </xf>
    <xf numFmtId="0" fontId="9" fillId="4" borderId="0" xfId="8" applyFont="1" applyFill="1"/>
    <xf numFmtId="1" fontId="6" fillId="4" borderId="0" xfId="8" applyNumberFormat="1" applyFont="1" applyFill="1"/>
    <xf numFmtId="0" fontId="5" fillId="4" borderId="0" xfId="8" quotePrefix="1" applyFont="1" applyFill="1"/>
    <xf numFmtId="0" fontId="0" fillId="4" borderId="0" xfId="8" quotePrefix="1" applyFont="1" applyFill="1"/>
    <xf numFmtId="0" fontId="0" fillId="4" borderId="0" xfId="8" applyFont="1" applyFill="1"/>
    <xf numFmtId="0" fontId="15" fillId="4" borderId="0" xfId="8" applyFont="1" applyFill="1"/>
    <xf numFmtId="0" fontId="8" fillId="4" borderId="0" xfId="8" applyFont="1" applyFill="1" applyAlignment="1">
      <alignment horizontal="left" indent="1"/>
    </xf>
    <xf numFmtId="3" fontId="8" fillId="4" borderId="0" xfId="8" applyNumberFormat="1" applyFont="1" applyFill="1"/>
    <xf numFmtId="0" fontId="5" fillId="4" borderId="0" xfId="8" applyFont="1" applyFill="1" applyAlignment="1">
      <alignment horizontal="left"/>
    </xf>
    <xf numFmtId="0" fontId="13" fillId="4" borderId="0" xfId="8" applyFont="1" applyFill="1" applyAlignment="1">
      <alignment horizontal="left"/>
    </xf>
    <xf numFmtId="0" fontId="14" fillId="4" borderId="0" xfId="8" applyFont="1" applyFill="1"/>
    <xf numFmtId="3" fontId="14" fillId="4" borderId="0" xfId="8" applyNumberFormat="1" applyFont="1" applyFill="1"/>
    <xf numFmtId="0" fontId="16" fillId="4" borderId="0" xfId="8" applyFont="1" applyFill="1"/>
    <xf numFmtId="9" fontId="16" fillId="4" borderId="0" xfId="8" applyNumberFormat="1" applyFont="1" applyFill="1"/>
    <xf numFmtId="0" fontId="8" fillId="0" borderId="1" xfId="3" applyFont="1" applyFill="1" applyBorder="1"/>
    <xf numFmtId="166" fontId="8" fillId="0" borderId="1" xfId="3" applyNumberFormat="1" applyFont="1" applyFill="1" applyBorder="1" applyAlignment="1">
      <alignment horizontal="left"/>
    </xf>
    <xf numFmtId="166" fontId="8" fillId="0" borderId="1" xfId="3" applyNumberFormat="1" applyFont="1" applyFill="1" applyBorder="1"/>
    <xf numFmtId="0" fontId="8" fillId="6" borderId="1" xfId="3" applyFont="1" applyFill="1" applyBorder="1" applyAlignment="1">
      <alignment horizontal="left"/>
    </xf>
    <xf numFmtId="0" fontId="7" fillId="7" borderId="0" xfId="8" applyFont="1" applyFill="1"/>
    <xf numFmtId="0" fontId="18" fillId="7" borderId="0" xfId="3" applyFont="1" applyFill="1"/>
    <xf numFmtId="0" fontId="0" fillId="6" borderId="1" xfId="8" applyFont="1" applyFill="1" applyBorder="1"/>
    <xf numFmtId="0" fontId="0" fillId="6" borderId="0" xfId="8" applyFont="1" applyFill="1" applyBorder="1"/>
    <xf numFmtId="166" fontId="6" fillId="6" borderId="0" xfId="3" applyNumberFormat="1" applyFont="1" applyFill="1"/>
    <xf numFmtId="0" fontId="6" fillId="6" borderId="0" xfId="3" applyFont="1" applyFill="1" applyBorder="1" applyAlignment="1">
      <alignment vertical="center"/>
    </xf>
    <xf numFmtId="0" fontId="14" fillId="6" borderId="0" xfId="3" quotePrefix="1" applyFont="1" applyFill="1" applyBorder="1"/>
    <xf numFmtId="0" fontId="5" fillId="6" borderId="0" xfId="8" applyFont="1" applyFill="1"/>
    <xf numFmtId="0" fontId="19" fillId="6" borderId="2" xfId="5" applyFont="1" applyFill="1" applyBorder="1"/>
    <xf numFmtId="0" fontId="6" fillId="6" borderId="1" xfId="5" applyFont="1" applyFill="1" applyBorder="1"/>
    <xf numFmtId="0" fontId="9" fillId="5" borderId="3" xfId="5" applyFont="1" applyFill="1" applyBorder="1" applyAlignment="1">
      <alignment horizontal="right" wrapText="1"/>
    </xf>
    <xf numFmtId="3" fontId="6" fillId="6" borderId="3" xfId="5" applyNumberFormat="1" applyFont="1" applyFill="1" applyBorder="1" applyAlignment="1">
      <alignment horizontal="right" wrapText="1"/>
    </xf>
    <xf numFmtId="0" fontId="6" fillId="6" borderId="0" xfId="5" applyFont="1" applyFill="1" applyAlignment="1">
      <alignment horizontal="right" wrapText="1"/>
    </xf>
    <xf numFmtId="0" fontId="0" fillId="5" borderId="3" xfId="5" applyFont="1" applyFill="1" applyBorder="1"/>
    <xf numFmtId="166" fontId="16" fillId="6" borderId="1" xfId="3" applyNumberFormat="1" applyFont="1" applyFill="1" applyBorder="1"/>
    <xf numFmtId="0" fontId="17" fillId="4" borderId="0" xfId="8" applyFont="1" applyFill="1" applyAlignment="1">
      <alignment horizontal="center" vertical="center" wrapText="1"/>
    </xf>
    <xf numFmtId="0" fontId="6" fillId="6" borderId="0" xfId="3" applyFont="1" applyFill="1" applyBorder="1" applyAlignment="1">
      <alignment horizontal="left" vertical="top" wrapText="1"/>
    </xf>
    <xf numFmtId="0" fontId="6" fillId="6" borderId="1" xfId="3" applyFont="1" applyFill="1" applyBorder="1" applyAlignment="1">
      <alignment horizontal="left" vertical="top" wrapText="1"/>
    </xf>
    <xf numFmtId="0" fontId="6" fillId="5" borderId="0" xfId="6" applyNumberFormat="1" applyFont="1" applyFill="1" applyAlignment="1">
      <alignment horizontal="center" vertical="center"/>
    </xf>
  </cellXfs>
  <cellStyles count="9">
    <cellStyle name="Comma 2" xfId="2"/>
    <cellStyle name="Comma 3" xfId="4"/>
    <cellStyle name="Normal" xfId="0" builtinId="0" customBuiltin="1"/>
    <cellStyle name="Normal 2" xfId="3"/>
    <cellStyle name="Normal 2 2" xfId="5"/>
    <cellStyle name="Normal 2 4" xfId="8"/>
    <cellStyle name="Normal 3" xfId="1"/>
    <cellStyle name="Normal 3 2" xfId="6"/>
    <cellStyle name="Pro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960080483588718E-2"/>
          <c:y val="3.0937608460936902E-2"/>
          <c:w val="0.94859439524360167"/>
          <c:h val="0.87623349579105136"/>
        </c:manualLayout>
      </c:layout>
      <c:barChart>
        <c:barDir val="col"/>
        <c:grouping val="clustered"/>
        <c:varyColors val="0"/>
        <c:ser>
          <c:idx val="0"/>
          <c:order val="0"/>
          <c:spPr>
            <a:solidFill>
              <a:srgbClr val="009DE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Resultater!$B$6:$B$8</c:f>
              <c:strCache>
                <c:ptCount val="3"/>
                <c:pt idx="0">
                  <c:v>Aktiviteter med familier</c:v>
                </c:pt>
                <c:pt idx="1">
                  <c:v>Aktiviteter uden familier</c:v>
                </c:pt>
                <c:pt idx="2">
                  <c:v>Øvrige udgifter</c:v>
                </c:pt>
              </c:strCache>
            </c:strRef>
          </c:cat>
          <c:val>
            <c:numRef>
              <c:f>Resultater!$D$6:$D$8</c:f>
              <c:numCache>
                <c:formatCode>0%</c:formatCode>
                <c:ptCount val="3"/>
                <c:pt idx="0">
                  <c:v>0.71226995896089718</c:v>
                </c:pt>
                <c:pt idx="1">
                  <c:v>0.26363687866523705</c:v>
                </c:pt>
                <c:pt idx="2">
                  <c:v>2.4093162373865874E-2</c:v>
                </c:pt>
              </c:numCache>
            </c:numRef>
          </c:val>
          <c:extLst>
            <c:ext xmlns:c16="http://schemas.microsoft.com/office/drawing/2014/chart" uri="{C3380CC4-5D6E-409C-BE32-E72D297353CC}">
              <c16:uniqueId val="{00000000-5E16-4C58-BA2F-A0D423A56CFC}"/>
            </c:ext>
          </c:extLst>
        </c:ser>
        <c:dLbls>
          <c:dLblPos val="outEnd"/>
          <c:showLegendKey val="0"/>
          <c:showVal val="1"/>
          <c:showCatName val="0"/>
          <c:showSerName val="0"/>
          <c:showPercent val="0"/>
          <c:showBubbleSize val="0"/>
        </c:dLbls>
        <c:gapWidth val="219"/>
        <c:axId val="508749544"/>
        <c:axId val="338085296"/>
      </c:barChart>
      <c:catAx>
        <c:axId val="508749544"/>
        <c:scaling>
          <c:orientation val="minMax"/>
        </c:scaling>
        <c:delete val="0"/>
        <c:axPos val="b"/>
        <c:numFmt formatCode="General" sourceLinked="1"/>
        <c:majorTickMark val="none"/>
        <c:minorTickMark val="none"/>
        <c:tickLblPos val="low"/>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338085296"/>
        <c:crosses val="autoZero"/>
        <c:auto val="1"/>
        <c:lblAlgn val="ctr"/>
        <c:lblOffset val="100"/>
        <c:noMultiLvlLbl val="0"/>
      </c:catAx>
      <c:valAx>
        <c:axId val="338085296"/>
        <c:scaling>
          <c:orientation val="minMax"/>
        </c:scaling>
        <c:delete val="1"/>
        <c:axPos val="l"/>
        <c:numFmt formatCode="0%" sourceLinked="1"/>
        <c:majorTickMark val="none"/>
        <c:minorTickMark val="none"/>
        <c:tickLblPos val="nextTo"/>
        <c:crossAx val="508749544"/>
        <c:crosses val="autoZero"/>
        <c:crossBetween val="between"/>
      </c:valAx>
      <c:spPr>
        <a:noFill/>
        <a:ln>
          <a:noFill/>
        </a:ln>
        <a:effectLst/>
      </c:spPr>
    </c:plotArea>
    <c:plotVisOnly val="1"/>
    <c:dispBlanksAs val="gap"/>
    <c:showDLblsOverMax val="0"/>
  </c:chart>
  <c:spPr>
    <a:noFill/>
    <a:ln w="6350" cap="flat" cmpd="sng" algn="ctr">
      <a:noFill/>
      <a:round/>
    </a:ln>
    <a:effectLst/>
  </c:spPr>
  <c:txPr>
    <a:bodyPr/>
    <a:lstStyle/>
    <a:p>
      <a:pPr>
        <a:defRPr sz="800" b="1">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812750574920353E-2"/>
          <c:y val="3.1365717682196953E-2"/>
          <c:w val="0.94837449885015934"/>
          <c:h val="0.80409241663112985"/>
        </c:manualLayout>
      </c:layout>
      <c:barChart>
        <c:barDir val="col"/>
        <c:grouping val="clustered"/>
        <c:varyColors val="0"/>
        <c:ser>
          <c:idx val="0"/>
          <c:order val="0"/>
          <c:spPr>
            <a:solidFill>
              <a:srgbClr val="009DE0"/>
            </a:solidFill>
          </c:spPr>
          <c:invertIfNegative val="0"/>
          <c:dLbls>
            <c:spPr>
              <a:noFill/>
              <a:ln>
                <a:noFill/>
              </a:ln>
              <a:effectLst/>
            </c:spPr>
            <c:txPr>
              <a:bodyPr wrap="square" lIns="38100" tIns="19050" rIns="38100" bIns="19050" anchor="ctr">
                <a:spAutoFit/>
              </a:bodyPr>
              <a:lstStyle/>
              <a:p>
                <a:pPr>
                  <a:defRPr sz="600" b="1"/>
                </a:pPr>
                <a:endParaRPr lang="da-D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Resultater!$I$4:$V$5</c:f>
              <c:multiLvlStrCache>
                <c:ptCount val="14"/>
                <c:lvl>
                  <c:pt idx="0">
                    <c:v>Mar.</c:v>
                  </c:pt>
                  <c:pt idx="1">
                    <c:v>Apr.</c:v>
                  </c:pt>
                  <c:pt idx="2">
                    <c:v>Maj</c:v>
                  </c:pt>
                  <c:pt idx="3">
                    <c:v>Sep.</c:v>
                  </c:pt>
                  <c:pt idx="4">
                    <c:v>Okt.</c:v>
                  </c:pt>
                  <c:pt idx="5">
                    <c:v>Jan.</c:v>
                  </c:pt>
                  <c:pt idx="6">
                    <c:v>Feb.</c:v>
                  </c:pt>
                  <c:pt idx="7">
                    <c:v>Mar.</c:v>
                  </c:pt>
                  <c:pt idx="8">
                    <c:v>Apr.</c:v>
                  </c:pt>
                  <c:pt idx="9">
                    <c:v>Maj</c:v>
                  </c:pt>
                  <c:pt idx="10">
                    <c:v>Jun.</c:v>
                  </c:pt>
                  <c:pt idx="11">
                    <c:v>Jul.</c:v>
                  </c:pt>
                  <c:pt idx="12">
                    <c:v>Aug.</c:v>
                  </c:pt>
                  <c:pt idx="13">
                    <c:v>Sep.</c:v>
                  </c:pt>
                </c:lvl>
                <c:lvl>
                  <c:pt idx="0">
                    <c:v>2018</c:v>
                  </c:pt>
                  <c:pt idx="5">
                    <c:v>2019</c:v>
                  </c:pt>
                </c:lvl>
              </c:multiLvlStrCache>
            </c:multiLvlStrRef>
          </c:cat>
          <c:val>
            <c:numRef>
              <c:f>Resultater!$I$9:$V$9</c:f>
              <c:numCache>
                <c:formatCode>#,##0</c:formatCode>
                <c:ptCount val="14"/>
                <c:pt idx="0">
                  <c:v>253687.86434557236</c:v>
                </c:pt>
                <c:pt idx="1">
                  <c:v>253687.86434557236</c:v>
                </c:pt>
                <c:pt idx="2">
                  <c:v>253687.86434557236</c:v>
                </c:pt>
                <c:pt idx="3">
                  <c:v>94662.243298000438</c:v>
                </c:pt>
                <c:pt idx="4">
                  <c:v>94662.243298000438</c:v>
                </c:pt>
                <c:pt idx="5">
                  <c:v>205350.54912524289</c:v>
                </c:pt>
                <c:pt idx="6">
                  <c:v>205350.54912524289</c:v>
                </c:pt>
                <c:pt idx="7">
                  <c:v>205350.54912524289</c:v>
                </c:pt>
                <c:pt idx="8">
                  <c:v>276292.47836843051</c:v>
                </c:pt>
                <c:pt idx="9">
                  <c:v>276292.47836843051</c:v>
                </c:pt>
                <c:pt idx="10">
                  <c:v>276292.47836843051</c:v>
                </c:pt>
                <c:pt idx="11">
                  <c:v>287622.88588616933</c:v>
                </c:pt>
                <c:pt idx="12">
                  <c:v>287622.88588616933</c:v>
                </c:pt>
                <c:pt idx="13">
                  <c:v>287622.88588616933</c:v>
                </c:pt>
              </c:numCache>
            </c:numRef>
          </c:val>
          <c:extLst>
            <c:ext xmlns:c16="http://schemas.microsoft.com/office/drawing/2014/chart" uri="{C3380CC4-5D6E-409C-BE32-E72D297353CC}">
              <c16:uniqueId val="{00000000-5722-46A6-B855-96D9E922C7B3}"/>
            </c:ext>
          </c:extLst>
        </c:ser>
        <c:dLbls>
          <c:showLegendKey val="0"/>
          <c:showVal val="1"/>
          <c:showCatName val="0"/>
          <c:showSerName val="0"/>
          <c:showPercent val="0"/>
          <c:showBubbleSize val="0"/>
        </c:dLbls>
        <c:gapWidth val="150"/>
        <c:axId val="513392928"/>
        <c:axId val="513393320"/>
      </c:barChart>
      <c:catAx>
        <c:axId val="513392928"/>
        <c:scaling>
          <c:orientation val="minMax"/>
        </c:scaling>
        <c:delete val="0"/>
        <c:axPos val="b"/>
        <c:numFmt formatCode="General" sourceLinked="1"/>
        <c:majorTickMark val="out"/>
        <c:minorTickMark val="none"/>
        <c:tickLblPos val="nextTo"/>
        <c:spPr>
          <a:noFill/>
          <a:ln w="6350" cap="flat" cmpd="sng" algn="ctr">
            <a:solidFill>
              <a:srgbClr val="797766"/>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513393320"/>
        <c:crosses val="autoZero"/>
        <c:auto val="1"/>
        <c:lblAlgn val="ctr"/>
        <c:lblOffset val="100"/>
        <c:noMultiLvlLbl val="0"/>
      </c:catAx>
      <c:valAx>
        <c:axId val="513393320"/>
        <c:scaling>
          <c:orientation val="minMax"/>
        </c:scaling>
        <c:delete val="1"/>
        <c:axPos val="l"/>
        <c:numFmt formatCode="#,##0" sourceLinked="1"/>
        <c:majorTickMark val="out"/>
        <c:minorTickMark val="none"/>
        <c:tickLblPos val="nextTo"/>
        <c:crossAx val="513392928"/>
        <c:crosses val="autoZero"/>
        <c:crossBetween val="between"/>
      </c:valAx>
      <c:spPr>
        <a:noFill/>
        <a:ln w="25400">
          <a:noFill/>
        </a:ln>
        <a:effectLst/>
      </c:spPr>
    </c:plotArea>
    <c:plotVisOnly val="1"/>
    <c:dispBlanksAs val="gap"/>
    <c:showDLblsOverMax val="0"/>
  </c:chart>
  <c:spPr>
    <a:noFill/>
    <a:ln w="6350" cap="flat" cmpd="sng" algn="ctr">
      <a:noFill/>
      <a:round/>
    </a:ln>
    <a:effectLst/>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688731</xdr:colOff>
      <xdr:row>39</xdr:row>
      <xdr:rowOff>95250</xdr:rowOff>
    </xdr:from>
    <xdr:to>
      <xdr:col>11</xdr:col>
      <xdr:colOff>1516673</xdr:colOff>
      <xdr:row>42</xdr:row>
      <xdr:rowOff>7325</xdr:rowOff>
    </xdr:to>
    <xdr:pic>
      <xdr:nvPicPr>
        <xdr:cNvPr id="2" name="Picture 1">
          <a:extLst>
            <a:ext uri="{FF2B5EF4-FFF2-40B4-BE49-F238E27FC236}">
              <a16:creationId xmlns:a16="http://schemas.microsoft.com/office/drawing/2014/main" id="{C5EDB2BD-A79D-43E0-964C-15AA6B53CD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6981" y="6419850"/>
          <a:ext cx="1599467" cy="34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619126</xdr:colOff>
      <xdr:row>24</xdr:row>
      <xdr:rowOff>80237</xdr:rowOff>
    </xdr:from>
    <xdr:to>
      <xdr:col>11</xdr:col>
      <xdr:colOff>19051</xdr:colOff>
      <xdr:row>27</xdr:row>
      <xdr:rowOff>25267</xdr:rowOff>
    </xdr:to>
    <xdr:pic>
      <xdr:nvPicPr>
        <xdr:cNvPr id="3" name="Picture 2">
          <a:extLst>
            <a:ext uri="{FF2B5EF4-FFF2-40B4-BE49-F238E27FC236}">
              <a16:creationId xmlns:a16="http://schemas.microsoft.com/office/drawing/2014/main" id="{97E304C2-B0DB-43C8-84B4-16E3EB160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67576" y="6500087"/>
          <a:ext cx="1809750" cy="3736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685800</xdr:colOff>
      <xdr:row>30</xdr:row>
      <xdr:rowOff>123825</xdr:rowOff>
    </xdr:from>
    <xdr:to>
      <xdr:col>10</xdr:col>
      <xdr:colOff>552450</xdr:colOff>
      <xdr:row>32</xdr:row>
      <xdr:rowOff>114299</xdr:rowOff>
    </xdr:to>
    <xdr:pic>
      <xdr:nvPicPr>
        <xdr:cNvPr id="3" name="Picture 2">
          <a:extLst>
            <a:ext uri="{FF2B5EF4-FFF2-40B4-BE49-F238E27FC236}">
              <a16:creationId xmlns:a16="http://schemas.microsoft.com/office/drawing/2014/main" id="{F64E9E47-73AB-4745-8FC8-00AE0D9AB8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0475" y="4667250"/>
          <a:ext cx="1352550" cy="2762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85725</xdr:colOff>
      <xdr:row>83</xdr:row>
      <xdr:rowOff>123827</xdr:rowOff>
    </xdr:from>
    <xdr:to>
      <xdr:col>8</xdr:col>
      <xdr:colOff>904875</xdr:colOff>
      <xdr:row>86</xdr:row>
      <xdr:rowOff>9526</xdr:rowOff>
    </xdr:to>
    <xdr:pic>
      <xdr:nvPicPr>
        <xdr:cNvPr id="3" name="Picture 2">
          <a:extLst>
            <a:ext uri="{FF2B5EF4-FFF2-40B4-BE49-F238E27FC236}">
              <a16:creationId xmlns:a16="http://schemas.microsoft.com/office/drawing/2014/main" id="{459894A1-42E5-4C3C-9A7C-73A11A61DB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12239627"/>
          <a:ext cx="1562100" cy="314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366712</xdr:colOff>
      <xdr:row>12</xdr:row>
      <xdr:rowOff>40481</xdr:rowOff>
    </xdr:from>
    <xdr:to>
      <xdr:col>20</xdr:col>
      <xdr:colOff>666749</xdr:colOff>
      <xdr:row>34</xdr:row>
      <xdr:rowOff>38100</xdr:rowOff>
    </xdr:to>
    <xdr:graphicFrame macro="">
      <xdr:nvGraphicFramePr>
        <xdr:cNvPr id="3" name="Chart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chart,center&quot; IsRe=&quot;1&quot; /&gt;&#10;      &lt;/Value&gt;&#10;    &lt;/Item&gt;&#10;    &lt;Item&gt;&#10;      &lt;Key&gt;&#10;        &lt;int&gt;2&lt;/int&gt;&#10;      &lt;/Key&gt;&#10;      &lt;Value&gt;&#10;        &lt;Cmd case=&quot;axis_title_pos&quot; val=&quot;primary,x&quot; pos=&quot;right&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51&lt;/ChartType&gt;&#10;  &lt;UsedPath&gt;C:\Users\ngv\AppData\Local\OfficeExtensions\Content\CorporateCharts\Column Chart&lt;/UsedPath&gt;&#10;&lt;/ChartInfo&gt;">
          <a:extLst>
            <a:ext uri="{FF2B5EF4-FFF2-40B4-BE49-F238E27FC236}">
              <a16:creationId xmlns:a16="http://schemas.microsoft.com/office/drawing/2014/main" id="{32D1CB0C-86AA-40EA-89DA-FE38E97A9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59531</xdr:colOff>
      <xdr:row>12</xdr:row>
      <xdr:rowOff>66674</xdr:rowOff>
    </xdr:from>
    <xdr:to>
      <xdr:col>11</xdr:col>
      <xdr:colOff>152400</xdr:colOff>
      <xdr:row>35</xdr:row>
      <xdr:rowOff>85725</xdr:rowOff>
    </xdr:to>
    <xdr:graphicFrame macro="">
      <xdr:nvGraphicFramePr>
        <xdr:cNvPr id="7" name="Chart 6"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plot,center&quot; IsRe=&quot;1&quot; /&gt;&#10;      &lt;/Value&gt;&#10;    &lt;/Item&gt;&#10;    &lt;Item&gt;&#10;      &lt;Key&gt;&#10;        &lt;int&gt;2&lt;/int&gt;&#10;      &lt;/Key&gt;&#10;      &lt;Value&gt;&#10;        &lt;Cmd case=&quot;axis_title_pos&quot; val=&quot;primary,x&quot; pos=&quot;right&quot; IsRe=&quot;1&quot; /&gt;&#10;      &lt;/Value&gt;&#10;    &lt;/Item&gt;&#10;    &lt;Item&gt;&#10;      &lt;Key&gt;&#10;        &lt;int&gt;99&lt;/int&gt;&#10;      &lt;/Key&gt;&#10;      &lt;Value&gt;&#10;        &lt;Cmd case=&quot;datalabels_pos&quot; val=&quot;outside&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65&lt;/ChartType&gt;&#10;  &lt;UsedPath&gt;C:\Users\ngv\AppData\Local\OfficeExtensions\Content\CorporateCharts\Line Chart&lt;/UsedPath&gt;&#10;&lt;/ChartInfo&gt;">
          <a:extLst>
            <a:ext uri="{FF2B5EF4-FFF2-40B4-BE49-F238E27FC236}">
              <a16:creationId xmlns:a16="http://schemas.microsoft.com/office/drawing/2014/main" id="{801834B1-C64F-4435-A6A4-A22030620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18</xdr:col>
      <xdr:colOff>676275</xdr:colOff>
      <xdr:row>51</xdr:row>
      <xdr:rowOff>111385</xdr:rowOff>
    </xdr:from>
    <xdr:to>
      <xdr:col>21</xdr:col>
      <xdr:colOff>76200</xdr:colOff>
      <xdr:row>54</xdr:row>
      <xdr:rowOff>19049</xdr:rowOff>
    </xdr:to>
    <xdr:pic>
      <xdr:nvPicPr>
        <xdr:cNvPr id="4" name="Picture 3">
          <a:extLst>
            <a:ext uri="{FF2B5EF4-FFF2-40B4-BE49-F238E27FC236}">
              <a16:creationId xmlns:a16="http://schemas.microsoft.com/office/drawing/2014/main" id="{5731304A-ECD0-4CCF-95DD-F98A9A075C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554325" y="8388610"/>
          <a:ext cx="1628775" cy="3362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Ramboll">
  <a:themeElements>
    <a:clrScheme name="Ramboll">
      <a:dk1>
        <a:sysClr val="windowText" lastClr="000000"/>
      </a:dk1>
      <a:lt1>
        <a:sysClr val="window" lastClr="FFFFFF"/>
      </a:lt1>
      <a:dk2>
        <a:srgbClr val="009DE0"/>
      </a:dk2>
      <a:lt2>
        <a:srgbClr val="797766"/>
      </a:lt2>
      <a:accent1>
        <a:srgbClr val="A7D3F5"/>
      </a:accent1>
      <a:accent2>
        <a:srgbClr val="5CA551"/>
      </a:accent2>
      <a:accent3>
        <a:srgbClr val="A1BF36"/>
      </a:accent3>
      <a:accent4>
        <a:srgbClr val="C40079"/>
      </a:accent4>
      <a:accent5>
        <a:srgbClr val="C63418"/>
      </a:accent5>
      <a:accent6>
        <a:srgbClr val="D0CFC5"/>
      </a:accent6>
      <a:hlink>
        <a:srgbClr val="0000FF"/>
      </a:hlink>
      <a:folHlink>
        <a:srgbClr val="800080"/>
      </a:folHlink>
    </a:clrScheme>
    <a:fontScheme name="Ramboll">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zoomScale="85" zoomScaleNormal="85" workbookViewId="0">
      <selection activeCell="C16" sqref="C16"/>
    </sheetView>
  </sheetViews>
  <sheetFormatPr defaultColWidth="0" defaultRowHeight="11.25" customHeight="1" zeroHeight="1" x14ac:dyDescent="0.2"/>
  <cols>
    <col min="1" max="1" width="12.3984375" style="111" customWidth="1"/>
    <col min="2" max="2" width="15.69921875" style="111" customWidth="1"/>
    <col min="3" max="3" width="20.59765625" style="111" customWidth="1"/>
    <col min="4" max="4" width="10.19921875" style="111" bestFit="1" customWidth="1"/>
    <col min="5" max="6" width="9.09765625" style="111" customWidth="1"/>
    <col min="7" max="10" width="9.69921875" style="111" customWidth="1"/>
    <col min="11" max="11" width="10.09765625" style="111" customWidth="1"/>
    <col min="12" max="12" width="26.09765625" style="111" customWidth="1"/>
    <col min="13" max="13" width="0" style="113" hidden="1" customWidth="1"/>
    <col min="14" max="16384" width="9.69921875" style="113" hidden="1"/>
  </cols>
  <sheetData>
    <row r="1" spans="1:13" ht="19.5" customHeight="1" x14ac:dyDescent="0.3">
      <c r="B1" s="112"/>
    </row>
    <row r="2" spans="1:13" ht="23.25" customHeight="1" x14ac:dyDescent="0.2">
      <c r="B2" s="114"/>
      <c r="I2" s="115"/>
      <c r="J2" s="115"/>
      <c r="K2" s="115"/>
      <c r="M2" s="116"/>
    </row>
    <row r="3" spans="1:13" ht="11.4" x14ac:dyDescent="0.2"/>
    <row r="4" spans="1:13" s="119" customFormat="1" ht="11.4" x14ac:dyDescent="0.2">
      <c r="A4" s="117"/>
      <c r="B4" s="118"/>
      <c r="C4" s="117"/>
      <c r="D4" s="117"/>
      <c r="E4" s="117"/>
      <c r="F4" s="117"/>
      <c r="G4" s="117"/>
      <c r="H4" s="117"/>
      <c r="I4" s="117"/>
      <c r="J4" s="117"/>
      <c r="K4" s="117"/>
      <c r="L4" s="117"/>
    </row>
    <row r="5" spans="1:13" s="119" customFormat="1" ht="11.4" x14ac:dyDescent="0.2">
      <c r="A5" s="117"/>
      <c r="B5" s="120"/>
      <c r="C5" s="121"/>
      <c r="D5" s="122"/>
      <c r="E5" s="120"/>
      <c r="F5" s="120"/>
      <c r="G5" s="120"/>
      <c r="H5" s="120"/>
      <c r="I5" s="120"/>
      <c r="J5" s="120"/>
      <c r="K5" s="120"/>
      <c r="L5" s="117"/>
    </row>
    <row r="6" spans="1:13" s="119" customFormat="1" ht="11.4" x14ac:dyDescent="0.2">
      <c r="A6" s="117"/>
      <c r="B6" s="121"/>
      <c r="C6" s="121"/>
      <c r="D6" s="122"/>
      <c r="E6" s="120"/>
      <c r="F6" s="120"/>
      <c r="G6" s="120"/>
      <c r="H6" s="120"/>
      <c r="I6" s="120"/>
      <c r="J6" s="120"/>
      <c r="K6" s="120"/>
      <c r="L6" s="117"/>
    </row>
    <row r="7" spans="1:13" s="119" customFormat="1" ht="11.4" x14ac:dyDescent="0.2">
      <c r="A7" s="117"/>
      <c r="B7" s="156" t="s">
        <v>95</v>
      </c>
      <c r="C7" s="156"/>
      <c r="D7" s="156"/>
      <c r="E7" s="156"/>
      <c r="F7" s="156"/>
      <c r="G7" s="156"/>
      <c r="H7" s="156"/>
      <c r="I7" s="156"/>
      <c r="J7" s="156"/>
      <c r="K7" s="156"/>
      <c r="L7" s="117"/>
    </row>
    <row r="8" spans="1:13" s="119" customFormat="1" ht="11.4" x14ac:dyDescent="0.2">
      <c r="A8" s="117"/>
      <c r="B8" s="156"/>
      <c r="C8" s="156"/>
      <c r="D8" s="156"/>
      <c r="E8" s="156"/>
      <c r="F8" s="156"/>
      <c r="G8" s="156"/>
      <c r="H8" s="156"/>
      <c r="I8" s="156"/>
      <c r="J8" s="156"/>
      <c r="K8" s="156"/>
      <c r="L8" s="117"/>
    </row>
    <row r="9" spans="1:13" s="119" customFormat="1" ht="11.4" x14ac:dyDescent="0.2">
      <c r="A9" s="117"/>
      <c r="B9" s="156"/>
      <c r="C9" s="156"/>
      <c r="D9" s="156"/>
      <c r="E9" s="156"/>
      <c r="F9" s="156"/>
      <c r="G9" s="156"/>
      <c r="H9" s="156"/>
      <c r="I9" s="156"/>
      <c r="J9" s="156"/>
      <c r="K9" s="156"/>
      <c r="L9" s="117"/>
    </row>
    <row r="10" spans="1:13" s="119" customFormat="1" ht="11.4" x14ac:dyDescent="0.2">
      <c r="A10" s="117"/>
      <c r="B10" s="156"/>
      <c r="C10" s="156"/>
      <c r="D10" s="156"/>
      <c r="E10" s="156"/>
      <c r="F10" s="156"/>
      <c r="G10" s="156"/>
      <c r="H10" s="156"/>
      <c r="I10" s="156"/>
      <c r="J10" s="156"/>
      <c r="K10" s="156"/>
      <c r="L10" s="117"/>
    </row>
    <row r="11" spans="1:13" s="119" customFormat="1" ht="11.4" x14ac:dyDescent="0.2">
      <c r="A11" s="117"/>
      <c r="B11" s="156"/>
      <c r="C11" s="156"/>
      <c r="D11" s="156"/>
      <c r="E11" s="156"/>
      <c r="F11" s="156"/>
      <c r="G11" s="156"/>
      <c r="H11" s="156"/>
      <c r="I11" s="156"/>
      <c r="J11" s="156"/>
      <c r="K11" s="156"/>
      <c r="L11" s="117"/>
    </row>
    <row r="12" spans="1:13" s="119" customFormat="1" ht="11.4" x14ac:dyDescent="0.2">
      <c r="A12" s="117"/>
      <c r="B12" s="156"/>
      <c r="C12" s="156"/>
      <c r="D12" s="156"/>
      <c r="E12" s="156"/>
      <c r="F12" s="156"/>
      <c r="G12" s="156"/>
      <c r="H12" s="156"/>
      <c r="I12" s="156"/>
      <c r="J12" s="156"/>
      <c r="K12" s="156"/>
      <c r="L12" s="117"/>
    </row>
    <row r="13" spans="1:13" s="119" customFormat="1" ht="51.75" customHeight="1" x14ac:dyDescent="0.2">
      <c r="A13" s="117"/>
      <c r="B13" s="156"/>
      <c r="C13" s="156"/>
      <c r="D13" s="156"/>
      <c r="E13" s="156"/>
      <c r="F13" s="156"/>
      <c r="G13" s="156"/>
      <c r="H13" s="156"/>
      <c r="I13" s="156"/>
      <c r="J13" s="156"/>
      <c r="K13" s="156"/>
      <c r="L13" s="117"/>
    </row>
    <row r="14" spans="1:13" s="119" customFormat="1" ht="11.4" x14ac:dyDescent="0.2">
      <c r="A14" s="117"/>
      <c r="B14" s="123"/>
      <c r="C14" s="123"/>
      <c r="D14" s="124"/>
      <c r="E14" s="111"/>
      <c r="F14" s="111"/>
      <c r="G14" s="111"/>
      <c r="H14" s="111"/>
      <c r="I14" s="111"/>
      <c r="J14" s="111"/>
      <c r="K14" s="111"/>
      <c r="L14" s="117"/>
    </row>
    <row r="15" spans="1:13" s="119" customFormat="1" ht="11.4" x14ac:dyDescent="0.2">
      <c r="A15" s="117"/>
      <c r="B15" s="125"/>
      <c r="C15" s="123"/>
      <c r="D15" s="124"/>
      <c r="E15" s="111"/>
      <c r="F15" s="111"/>
      <c r="G15" s="111"/>
      <c r="H15" s="111"/>
      <c r="I15" s="111"/>
      <c r="J15" s="111"/>
      <c r="K15" s="111"/>
      <c r="L15" s="117"/>
    </row>
    <row r="16" spans="1:13" s="119" customFormat="1" ht="11.4" x14ac:dyDescent="0.2">
      <c r="A16" s="117"/>
      <c r="B16" s="126"/>
      <c r="C16" s="123"/>
      <c r="D16" s="124"/>
      <c r="E16" s="111"/>
      <c r="F16" s="111"/>
      <c r="G16" s="111"/>
      <c r="H16" s="111"/>
      <c r="I16" s="111"/>
      <c r="J16" s="111"/>
      <c r="K16" s="111"/>
      <c r="L16" s="117"/>
    </row>
    <row r="17" spans="1:12" s="119" customFormat="1" ht="11.4" x14ac:dyDescent="0.2">
      <c r="A17" s="117"/>
      <c r="B17" s="126"/>
      <c r="C17" s="123"/>
      <c r="D17" s="124"/>
      <c r="E17" s="111"/>
      <c r="F17" s="111"/>
      <c r="G17" s="111"/>
      <c r="H17" s="111"/>
      <c r="I17" s="111"/>
      <c r="J17" s="111"/>
      <c r="K17" s="111"/>
      <c r="L17" s="117"/>
    </row>
    <row r="18" spans="1:12" s="119" customFormat="1" ht="11.4" x14ac:dyDescent="0.2">
      <c r="A18" s="117"/>
      <c r="B18" s="126"/>
      <c r="C18" s="123"/>
      <c r="D18" s="124"/>
      <c r="E18" s="111"/>
      <c r="F18" s="111"/>
      <c r="G18" s="111"/>
      <c r="H18" s="111"/>
      <c r="I18" s="111"/>
      <c r="J18" s="111"/>
      <c r="K18" s="111"/>
      <c r="L18" s="117"/>
    </row>
    <row r="19" spans="1:12" s="119" customFormat="1" ht="11.4" x14ac:dyDescent="0.2">
      <c r="A19" s="117"/>
      <c r="B19" s="123"/>
      <c r="C19" s="123"/>
      <c r="D19" s="124"/>
      <c r="E19" s="111"/>
      <c r="F19" s="111"/>
      <c r="G19" s="111"/>
      <c r="H19" s="111"/>
      <c r="I19" s="111"/>
      <c r="J19" s="111"/>
      <c r="K19" s="111"/>
      <c r="L19" s="117"/>
    </row>
    <row r="20" spans="1:12" s="119" customFormat="1" ht="11.4" x14ac:dyDescent="0.2">
      <c r="A20" s="117"/>
      <c r="B20" s="127"/>
      <c r="C20" s="123"/>
      <c r="D20" s="122"/>
      <c r="E20" s="111"/>
      <c r="F20" s="111"/>
      <c r="G20" s="111"/>
      <c r="H20" s="111"/>
      <c r="I20" s="111"/>
      <c r="J20" s="111"/>
      <c r="K20" s="111"/>
      <c r="L20" s="117"/>
    </row>
    <row r="21" spans="1:12" ht="11.4" x14ac:dyDescent="0.2"/>
    <row r="22" spans="1:12" s="119" customFormat="1" ht="11.4" x14ac:dyDescent="0.2">
      <c r="A22" s="117"/>
      <c r="B22" s="118"/>
      <c r="C22" s="117"/>
      <c r="D22" s="117"/>
      <c r="E22" s="117"/>
      <c r="F22" s="117"/>
      <c r="G22" s="117"/>
      <c r="H22" s="117"/>
      <c r="I22" s="117"/>
      <c r="J22" s="117"/>
      <c r="K22" s="117"/>
      <c r="L22" s="117"/>
    </row>
    <row r="23" spans="1:12" s="119" customFormat="1" ht="9.75" customHeight="1" x14ac:dyDescent="0.2">
      <c r="A23" s="117"/>
      <c r="B23" s="128"/>
      <c r="C23" s="120"/>
      <c r="D23" s="120"/>
      <c r="E23" s="120"/>
      <c r="F23" s="120"/>
      <c r="G23" s="120"/>
      <c r="H23" s="120"/>
      <c r="I23" s="120"/>
      <c r="J23" s="120"/>
      <c r="K23" s="120"/>
      <c r="L23" s="117"/>
    </row>
    <row r="24" spans="1:12" s="119" customFormat="1" ht="11.4" x14ac:dyDescent="0.2">
      <c r="A24" s="117"/>
      <c r="B24" s="129"/>
      <c r="C24" s="121"/>
      <c r="D24" s="130"/>
      <c r="E24" s="120"/>
      <c r="F24" s="120"/>
      <c r="G24" s="120"/>
      <c r="H24" s="120"/>
      <c r="I24" s="120"/>
      <c r="J24" s="120"/>
      <c r="K24" s="120"/>
      <c r="L24" s="117"/>
    </row>
    <row r="25" spans="1:12" s="119" customFormat="1" ht="11.4" x14ac:dyDescent="0.2">
      <c r="A25" s="117"/>
      <c r="B25" s="129"/>
      <c r="C25" s="123"/>
      <c r="D25" s="130"/>
      <c r="E25" s="120"/>
      <c r="F25" s="127"/>
      <c r="G25" s="120"/>
      <c r="H25" s="120"/>
      <c r="I25" s="120"/>
      <c r="J25" s="120"/>
      <c r="K25" s="120"/>
      <c r="L25" s="117"/>
    </row>
    <row r="26" spans="1:12" s="119" customFormat="1" ht="11.4" x14ac:dyDescent="0.2">
      <c r="A26" s="117"/>
      <c r="B26" s="129"/>
      <c r="C26" s="120"/>
      <c r="D26" s="130"/>
      <c r="E26" s="120"/>
      <c r="F26" s="120"/>
      <c r="G26" s="120"/>
      <c r="H26" s="120"/>
      <c r="I26" s="120"/>
      <c r="J26" s="120"/>
      <c r="K26" s="120"/>
      <c r="L26" s="117"/>
    </row>
    <row r="27" spans="1:12" s="119" customFormat="1" ht="11.4" x14ac:dyDescent="0.2">
      <c r="A27" s="117"/>
      <c r="B27" s="131"/>
      <c r="C27" s="120"/>
      <c r="D27" s="130"/>
      <c r="E27" s="120"/>
      <c r="F27" s="120"/>
      <c r="G27" s="120"/>
      <c r="H27" s="120"/>
      <c r="I27" s="120"/>
      <c r="J27" s="120"/>
      <c r="K27" s="120"/>
      <c r="L27" s="117"/>
    </row>
    <row r="28" spans="1:12" s="119" customFormat="1" ht="11.4" x14ac:dyDescent="0.2">
      <c r="A28" s="117"/>
      <c r="B28" s="129"/>
      <c r="C28" s="121"/>
      <c r="D28" s="130"/>
      <c r="E28" s="120"/>
      <c r="F28" s="120"/>
      <c r="G28" s="120"/>
      <c r="H28" s="120"/>
      <c r="I28" s="120"/>
      <c r="J28" s="120"/>
      <c r="K28" s="120"/>
      <c r="L28" s="117"/>
    </row>
    <row r="29" spans="1:12" s="119" customFormat="1" ht="11.4" x14ac:dyDescent="0.2">
      <c r="A29" s="117"/>
      <c r="B29" s="129"/>
      <c r="C29" s="123"/>
      <c r="D29" s="130"/>
      <c r="E29" s="120"/>
      <c r="F29" s="127"/>
      <c r="G29" s="120"/>
      <c r="H29" s="120"/>
      <c r="I29" s="120"/>
      <c r="J29" s="120"/>
      <c r="K29" s="120"/>
      <c r="L29" s="117"/>
    </row>
    <row r="30" spans="1:12" s="119" customFormat="1" ht="11.4" x14ac:dyDescent="0.2">
      <c r="A30" s="117"/>
      <c r="B30" s="129"/>
      <c r="C30" s="120"/>
      <c r="D30" s="130"/>
      <c r="E30" s="120"/>
      <c r="F30" s="120"/>
      <c r="G30" s="120"/>
      <c r="H30" s="120"/>
      <c r="I30" s="120"/>
      <c r="J30" s="120"/>
      <c r="K30" s="120"/>
      <c r="L30" s="117"/>
    </row>
    <row r="31" spans="1:12" s="119" customFormat="1" ht="11.4" x14ac:dyDescent="0.2">
      <c r="A31" s="117"/>
      <c r="B31" s="131"/>
      <c r="C31" s="120"/>
      <c r="D31" s="130"/>
      <c r="E31" s="120"/>
      <c r="F31" s="120"/>
      <c r="G31" s="120"/>
      <c r="H31" s="120"/>
      <c r="I31" s="120"/>
      <c r="J31" s="120"/>
      <c r="K31" s="120"/>
      <c r="L31" s="117"/>
    </row>
    <row r="32" spans="1:12" s="119" customFormat="1" ht="11.4" x14ac:dyDescent="0.2">
      <c r="A32" s="117"/>
      <c r="B32" s="129"/>
      <c r="C32" s="121"/>
      <c r="D32" s="130"/>
      <c r="E32" s="120"/>
      <c r="F32" s="120"/>
      <c r="G32" s="120"/>
      <c r="H32" s="120"/>
      <c r="I32" s="120"/>
      <c r="J32" s="120"/>
      <c r="K32" s="120"/>
      <c r="L32" s="117"/>
    </row>
    <row r="33" spans="1:12" s="119" customFormat="1" ht="11.4" x14ac:dyDescent="0.2">
      <c r="A33" s="117"/>
      <c r="B33" s="132" t="s">
        <v>92</v>
      </c>
      <c r="C33" s="123"/>
      <c r="D33" s="130"/>
      <c r="E33" s="120"/>
      <c r="F33" s="127"/>
      <c r="G33" s="120"/>
      <c r="H33" s="120"/>
      <c r="I33" s="120"/>
      <c r="J33" s="120"/>
      <c r="K33" s="120"/>
      <c r="L33" s="117"/>
    </row>
    <row r="34" spans="1:12" s="119" customFormat="1" ht="11.4" x14ac:dyDescent="0.2">
      <c r="A34" s="117"/>
      <c r="B34" s="117" t="s">
        <v>93</v>
      </c>
      <c r="C34" s="120"/>
      <c r="D34" s="130"/>
      <c r="E34" s="120"/>
      <c r="F34" s="120"/>
      <c r="G34" s="120"/>
      <c r="H34" s="120"/>
      <c r="I34" s="120"/>
      <c r="J34" s="120"/>
      <c r="K34" s="120"/>
      <c r="L34" s="117"/>
    </row>
    <row r="35" spans="1:12" s="119" customFormat="1" ht="11.4" x14ac:dyDescent="0.2">
      <c r="A35" s="117"/>
      <c r="B35" s="132" t="s">
        <v>94</v>
      </c>
      <c r="C35" s="120"/>
      <c r="D35" s="130"/>
      <c r="E35" s="120"/>
      <c r="F35" s="120"/>
      <c r="G35" s="120"/>
      <c r="H35" s="120"/>
      <c r="I35" s="120"/>
      <c r="J35" s="120"/>
      <c r="K35" s="120"/>
      <c r="L35" s="117"/>
    </row>
    <row r="36" spans="1:12" s="119" customFormat="1" ht="11.4" x14ac:dyDescent="0.2">
      <c r="A36" s="117"/>
      <c r="B36" s="129"/>
      <c r="C36" s="121"/>
      <c r="D36" s="130"/>
      <c r="E36" s="120"/>
      <c r="F36" s="120"/>
      <c r="G36" s="120"/>
      <c r="H36" s="120"/>
      <c r="I36" s="120"/>
      <c r="J36" s="120"/>
      <c r="K36" s="120"/>
      <c r="L36" s="133"/>
    </row>
    <row r="37" spans="1:12" s="119" customFormat="1" ht="11.4" x14ac:dyDescent="0.2">
      <c r="A37" s="117"/>
      <c r="B37" s="129"/>
      <c r="C37" s="123"/>
      <c r="D37" s="130"/>
      <c r="E37" s="120"/>
      <c r="F37" s="127"/>
      <c r="G37" s="120"/>
      <c r="H37" s="120"/>
      <c r="I37" s="120"/>
      <c r="J37" s="120"/>
      <c r="K37" s="120"/>
      <c r="L37" s="117"/>
    </row>
    <row r="38" spans="1:12" s="119" customFormat="1" ht="11.4" x14ac:dyDescent="0.2">
      <c r="A38" s="117"/>
      <c r="B38" s="129"/>
      <c r="C38" s="120"/>
      <c r="D38" s="130"/>
      <c r="E38" s="120"/>
      <c r="F38" s="120"/>
      <c r="G38" s="120"/>
      <c r="H38" s="120"/>
      <c r="I38" s="120"/>
      <c r="J38" s="120"/>
      <c r="K38" s="120"/>
      <c r="L38" s="117"/>
    </row>
    <row r="39" spans="1:12" s="119" customFormat="1" ht="11.4" x14ac:dyDescent="0.2">
      <c r="A39" s="117"/>
      <c r="B39" s="131"/>
      <c r="C39" s="120"/>
      <c r="D39" s="130"/>
      <c r="E39" s="120"/>
      <c r="F39" s="120"/>
      <c r="G39" s="120"/>
      <c r="H39" s="120"/>
      <c r="I39" s="120"/>
      <c r="J39" s="120"/>
      <c r="K39" s="120"/>
      <c r="L39" s="117"/>
    </row>
    <row r="40" spans="1:12" s="119" customFormat="1" ht="11.4" x14ac:dyDescent="0.2">
      <c r="A40" s="117"/>
      <c r="B40" s="129"/>
      <c r="C40" s="121"/>
      <c r="D40" s="130"/>
      <c r="E40" s="120"/>
      <c r="F40" s="120"/>
      <c r="G40" s="120"/>
      <c r="H40" s="120"/>
      <c r="I40" s="120"/>
      <c r="J40" s="120"/>
      <c r="K40" s="120"/>
      <c r="L40" s="117"/>
    </row>
    <row r="41" spans="1:12" s="119" customFormat="1" ht="11.4" x14ac:dyDescent="0.2">
      <c r="A41" s="117"/>
      <c r="B41" s="129"/>
      <c r="C41" s="123"/>
      <c r="D41" s="130"/>
      <c r="E41" s="120"/>
      <c r="F41" s="127"/>
      <c r="G41" s="120"/>
      <c r="H41" s="120"/>
      <c r="I41" s="120"/>
      <c r="J41" s="120"/>
      <c r="K41" s="120"/>
      <c r="L41" s="117"/>
    </row>
    <row r="42" spans="1:12" s="119" customFormat="1" ht="11.4" x14ac:dyDescent="0.2">
      <c r="A42" s="117"/>
      <c r="B42" s="129"/>
      <c r="C42" s="120"/>
      <c r="D42" s="130"/>
      <c r="E42" s="120"/>
      <c r="F42" s="120"/>
      <c r="G42" s="120"/>
      <c r="H42" s="120"/>
      <c r="I42" s="120"/>
      <c r="J42" s="120"/>
      <c r="K42" s="120"/>
      <c r="L42" s="117"/>
    </row>
    <row r="43" spans="1:12" s="119" customFormat="1" ht="11.4" x14ac:dyDescent="0.2">
      <c r="A43" s="117"/>
      <c r="B43" s="128"/>
      <c r="C43" s="120"/>
      <c r="D43" s="130"/>
      <c r="E43" s="120"/>
      <c r="F43" s="120"/>
      <c r="G43" s="120"/>
      <c r="H43" s="120"/>
      <c r="I43" s="120"/>
      <c r="J43" s="120"/>
      <c r="K43" s="120"/>
      <c r="L43" s="117"/>
    </row>
    <row r="44" spans="1:12" ht="11.4" x14ac:dyDescent="0.2">
      <c r="B44" s="129"/>
      <c r="C44" s="121"/>
      <c r="D44" s="130"/>
      <c r="E44" s="120"/>
      <c r="F44" s="120"/>
      <c r="G44" s="120"/>
      <c r="H44" s="120"/>
      <c r="I44" s="120"/>
      <c r="J44" s="120"/>
      <c r="K44" s="120"/>
    </row>
    <row r="45" spans="1:12" ht="11.4" x14ac:dyDescent="0.2">
      <c r="B45" s="129"/>
      <c r="C45" s="123"/>
      <c r="D45" s="130"/>
      <c r="F45" s="127"/>
    </row>
    <row r="46" spans="1:12" ht="11.4" hidden="1" x14ac:dyDescent="0.2">
      <c r="B46" s="129"/>
      <c r="C46" s="120"/>
      <c r="D46" s="130"/>
      <c r="E46" s="133"/>
      <c r="F46" s="133"/>
    </row>
    <row r="47" spans="1:12" ht="11.4" hidden="1" x14ac:dyDescent="0.2">
      <c r="B47" s="127"/>
      <c r="C47" s="123"/>
      <c r="D47" s="134"/>
      <c r="E47" s="133"/>
      <c r="F47" s="133"/>
    </row>
    <row r="48" spans="1:12" ht="11.4" hidden="1" x14ac:dyDescent="0.2">
      <c r="B48" s="121"/>
      <c r="C48" s="123"/>
    </row>
    <row r="49" spans="2:3" ht="11.4" hidden="1" x14ac:dyDescent="0.2"/>
    <row r="50" spans="2:3" ht="11.4" hidden="1" x14ac:dyDescent="0.2">
      <c r="B50" s="135"/>
      <c r="C50" s="136"/>
    </row>
    <row r="51" spans="2:3" ht="11.4" hidden="1" x14ac:dyDescent="0.2">
      <c r="B51" s="133"/>
    </row>
    <row r="52" spans="2:3" ht="11.4" hidden="1" x14ac:dyDescent="0.2">
      <c r="B52" s="133"/>
    </row>
    <row r="53" spans="2:3" ht="11.4" hidden="1" x14ac:dyDescent="0.2"/>
    <row r="54" spans="2:3" ht="11.4" hidden="1" x14ac:dyDescent="0.2"/>
    <row r="55" spans="2:3" ht="11.4" hidden="1" x14ac:dyDescent="0.2"/>
    <row r="56" spans="2:3" ht="11.4" hidden="1" x14ac:dyDescent="0.2"/>
    <row r="57" spans="2:3" ht="11.4" hidden="1" x14ac:dyDescent="0.2"/>
    <row r="58" spans="2:3" ht="11.4" hidden="1" x14ac:dyDescent="0.2"/>
    <row r="59" spans="2:3" ht="11.4" hidden="1" x14ac:dyDescent="0.2"/>
    <row r="60" spans="2:3" ht="11.4" hidden="1" x14ac:dyDescent="0.2"/>
    <row r="61" spans="2:3" ht="11.4" hidden="1" x14ac:dyDescent="0.2"/>
    <row r="62" spans="2:3" ht="11.4" hidden="1" x14ac:dyDescent="0.2"/>
    <row r="63" spans="2:3" ht="11.4" hidden="1" x14ac:dyDescent="0.2"/>
    <row r="64" spans="2:3" ht="11.4" hidden="1" x14ac:dyDescent="0.2"/>
  </sheetData>
  <mergeCells count="1">
    <mergeCell ref="B7:K1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tabSelected="1" workbookViewId="0">
      <selection activeCell="B26" sqref="B26"/>
    </sheetView>
  </sheetViews>
  <sheetFormatPr defaultColWidth="0" defaultRowHeight="11.4" zeroHeight="1" x14ac:dyDescent="0.2"/>
  <cols>
    <col min="1" max="1" width="2.19921875" style="1" customWidth="1"/>
    <col min="2" max="2" width="24.09765625" style="4" customWidth="1"/>
    <col min="3" max="3" width="6.69921875" style="4" customWidth="1"/>
    <col min="4" max="4" width="10.19921875" style="4" bestFit="1" customWidth="1"/>
    <col min="5" max="5" width="11.09765625" style="4" customWidth="1"/>
    <col min="6" max="7" width="11.5" style="4" customWidth="1"/>
    <col min="8" max="10" width="9.69921875" style="4" customWidth="1"/>
    <col min="11" max="11" width="12.09765625" style="4" customWidth="1"/>
    <col min="12" max="12" width="3.69921875" style="4" customWidth="1"/>
    <col min="13" max="13" width="0" style="4" hidden="1" customWidth="1"/>
    <col min="14" max="16384" width="9.69921875" style="4" hidden="1"/>
  </cols>
  <sheetData>
    <row r="1" spans="1:13" s="3" customFormat="1" ht="19.5" customHeight="1" x14ac:dyDescent="0.3">
      <c r="A1" s="1"/>
      <c r="B1" s="2" t="s">
        <v>98</v>
      </c>
      <c r="L1" s="4"/>
    </row>
    <row r="2" spans="1:13" s="3" customFormat="1" ht="23.25" customHeight="1" x14ac:dyDescent="0.2">
      <c r="A2" s="1"/>
      <c r="B2" s="5" t="s">
        <v>96</v>
      </c>
      <c r="I2" s="6"/>
      <c r="J2" s="6"/>
      <c r="K2" s="6"/>
      <c r="L2" s="4"/>
      <c r="M2" s="16"/>
    </row>
    <row r="3" spans="1:13" x14ac:dyDescent="0.2"/>
    <row r="4" spans="1:13" x14ac:dyDescent="0.2">
      <c r="B4" s="9" t="s">
        <v>99</v>
      </c>
      <c r="C4" s="10"/>
      <c r="D4" s="10"/>
      <c r="E4" s="10"/>
      <c r="F4" s="10"/>
      <c r="G4" s="10"/>
      <c r="H4" s="10"/>
      <c r="I4" s="10"/>
      <c r="J4" s="10"/>
      <c r="K4" s="10"/>
    </row>
    <row r="5" spans="1:13" ht="24" customHeight="1" x14ac:dyDescent="0.2">
      <c r="B5" s="157" t="s">
        <v>100</v>
      </c>
      <c r="C5" s="157"/>
      <c r="D5" s="157"/>
      <c r="E5" s="157"/>
      <c r="F5" s="157"/>
      <c r="G5" s="157"/>
      <c r="H5" s="157"/>
      <c r="I5" s="157"/>
      <c r="J5" s="157"/>
      <c r="K5" s="157"/>
    </row>
    <row r="6" spans="1:13" ht="33" customHeight="1" x14ac:dyDescent="0.2">
      <c r="B6" s="157"/>
      <c r="C6" s="157"/>
      <c r="D6" s="157"/>
      <c r="E6" s="157"/>
      <c r="F6" s="157"/>
      <c r="G6" s="157"/>
      <c r="H6" s="157"/>
      <c r="I6" s="157"/>
      <c r="J6" s="157"/>
      <c r="K6" s="157"/>
    </row>
    <row r="7" spans="1:13" ht="25.5" customHeight="1" x14ac:dyDescent="0.2">
      <c r="B7" s="158"/>
      <c r="C7" s="158"/>
      <c r="D7" s="158"/>
      <c r="E7" s="158"/>
      <c r="F7" s="158"/>
      <c r="G7" s="158"/>
      <c r="H7" s="158"/>
      <c r="I7" s="158"/>
      <c r="J7" s="158"/>
      <c r="K7" s="158"/>
    </row>
    <row r="8" spans="1:13" x14ac:dyDescent="0.2"/>
    <row r="9" spans="1:13" s="10" customFormat="1" x14ac:dyDescent="0.2">
      <c r="A9" s="8"/>
      <c r="B9" s="9" t="s">
        <v>22</v>
      </c>
      <c r="L9" s="11"/>
    </row>
    <row r="10" spans="1:13" x14ac:dyDescent="0.2">
      <c r="B10" s="24" t="s">
        <v>70</v>
      </c>
      <c r="D10" s="24" t="s">
        <v>72</v>
      </c>
      <c r="E10" s="29"/>
      <c r="F10" s="24"/>
      <c r="G10" s="29"/>
      <c r="H10" s="24"/>
      <c r="I10" s="29"/>
      <c r="J10" s="24"/>
    </row>
    <row r="11" spans="1:13" x14ac:dyDescent="0.2">
      <c r="B11" s="24" t="s">
        <v>71</v>
      </c>
      <c r="D11" s="24" t="s">
        <v>73</v>
      </c>
      <c r="E11" s="29"/>
      <c r="F11" s="24"/>
      <c r="G11" s="29"/>
      <c r="H11" s="24"/>
      <c r="I11" s="29"/>
      <c r="J11" s="24"/>
    </row>
    <row r="12" spans="1:13" x14ac:dyDescent="0.2">
      <c r="B12" s="90" t="s">
        <v>101</v>
      </c>
      <c r="C12" s="13"/>
      <c r="D12" s="41">
        <f>19</f>
        <v>19</v>
      </c>
      <c r="E12" s="40"/>
      <c r="F12" s="90"/>
      <c r="G12" s="40"/>
      <c r="H12" s="90"/>
      <c r="I12" s="40"/>
      <c r="J12" s="90"/>
      <c r="K12" s="13"/>
    </row>
    <row r="13" spans="1:13" x14ac:dyDescent="0.2">
      <c r="B13" s="24"/>
      <c r="D13" s="24"/>
      <c r="E13" s="29"/>
      <c r="F13" s="24"/>
      <c r="G13" s="29"/>
      <c r="H13" s="24"/>
      <c r="I13" s="29"/>
      <c r="J13" s="24"/>
    </row>
    <row r="14" spans="1:13" s="10" customFormat="1" x14ac:dyDescent="0.2">
      <c r="A14" s="8"/>
      <c r="B14" s="9" t="s">
        <v>102</v>
      </c>
      <c r="L14" s="11"/>
    </row>
    <row r="15" spans="1:13" s="43" customFormat="1" ht="13.5" customHeight="1" x14ac:dyDescent="0.2">
      <c r="A15" s="62"/>
      <c r="B15" s="63" t="s">
        <v>66</v>
      </c>
      <c r="D15" s="64">
        <v>12</v>
      </c>
      <c r="L15" s="27"/>
    </row>
    <row r="16" spans="1:13" s="43" customFormat="1" ht="11.25" customHeight="1" x14ac:dyDescent="0.2">
      <c r="A16" s="62"/>
      <c r="B16" s="137" t="s">
        <v>67</v>
      </c>
      <c r="C16" s="137"/>
      <c r="D16" s="138">
        <v>7.6</v>
      </c>
      <c r="E16" s="155"/>
      <c r="F16" s="137"/>
      <c r="G16" s="137"/>
      <c r="H16" s="137"/>
      <c r="I16" s="137"/>
      <c r="J16" s="137"/>
      <c r="K16" s="137"/>
      <c r="L16" s="27"/>
    </row>
    <row r="17" spans="1:12" s="43" customFormat="1" ht="13.5" customHeight="1" x14ac:dyDescent="0.2">
      <c r="A17" s="62"/>
      <c r="D17" s="91"/>
      <c r="L17" s="27"/>
    </row>
    <row r="18" spans="1:12" s="10" customFormat="1" x14ac:dyDescent="0.2">
      <c r="A18" s="8"/>
      <c r="B18" s="9" t="s">
        <v>103</v>
      </c>
      <c r="D18" s="81"/>
      <c r="F18" s="81" t="s">
        <v>76</v>
      </c>
      <c r="G18" s="10" t="s">
        <v>77</v>
      </c>
      <c r="L18" s="11"/>
    </row>
    <row r="19" spans="1:12" s="43" customFormat="1" x14ac:dyDescent="0.2">
      <c r="A19" s="62"/>
      <c r="B19" s="43" t="s">
        <v>78</v>
      </c>
      <c r="D19" s="43">
        <v>116</v>
      </c>
      <c r="E19" s="43" t="s">
        <v>75</v>
      </c>
      <c r="L19" s="27"/>
    </row>
    <row r="20" spans="1:12" s="43" customFormat="1" x14ac:dyDescent="0.2">
      <c r="A20" s="62"/>
      <c r="B20" s="137" t="s">
        <v>79</v>
      </c>
      <c r="C20" s="137"/>
      <c r="D20" s="139">
        <v>9.6666666666666661</v>
      </c>
      <c r="E20" s="137" t="s">
        <v>75</v>
      </c>
      <c r="F20" s="137"/>
      <c r="G20" s="137"/>
      <c r="H20" s="137"/>
      <c r="I20" s="137"/>
      <c r="J20" s="137"/>
      <c r="K20" s="137"/>
      <c r="L20" s="27"/>
    </row>
    <row r="21" spans="1:12" x14ac:dyDescent="0.2">
      <c r="B21" s="24"/>
      <c r="L21" s="15"/>
    </row>
    <row r="22" spans="1:12" s="10" customFormat="1" x14ac:dyDescent="0.2">
      <c r="A22" s="8"/>
      <c r="B22" s="141" t="s">
        <v>104</v>
      </c>
      <c r="L22" s="11"/>
    </row>
    <row r="23" spans="1:12" x14ac:dyDescent="0.2">
      <c r="B23" s="24" t="s">
        <v>51</v>
      </c>
      <c r="D23" s="24" t="s">
        <v>38</v>
      </c>
    </row>
    <row r="24" spans="1:12" x14ac:dyDescent="0.2">
      <c r="B24" s="90" t="s">
        <v>52</v>
      </c>
      <c r="C24" s="13"/>
      <c r="D24" s="140">
        <v>7</v>
      </c>
      <c r="E24" s="13"/>
      <c r="F24" s="23"/>
      <c r="G24" s="13"/>
      <c r="H24" s="13"/>
      <c r="I24" s="13"/>
      <c r="J24" s="13"/>
      <c r="K24" s="13"/>
    </row>
    <row r="25" spans="1:12" x14ac:dyDescent="0.2">
      <c r="B25" s="24"/>
      <c r="D25" s="24"/>
      <c r="E25" s="29"/>
      <c r="F25" s="24"/>
      <c r="G25" s="29"/>
      <c r="H25" s="24"/>
      <c r="I25" s="29"/>
      <c r="J25" s="24"/>
    </row>
    <row r="26" spans="1:12" x14ac:dyDescent="0.2">
      <c r="B26" s="24"/>
      <c r="D26" s="24"/>
      <c r="E26" s="29"/>
      <c r="F26" s="92"/>
      <c r="G26" s="29"/>
      <c r="H26" s="24"/>
      <c r="I26" s="29"/>
      <c r="J26" s="24"/>
    </row>
    <row r="27" spans="1:12" x14ac:dyDescent="0.2">
      <c r="B27" s="24"/>
      <c r="D27" s="24"/>
      <c r="E27" s="29"/>
      <c r="F27" s="24"/>
      <c r="G27" s="29"/>
      <c r="H27" s="24"/>
      <c r="I27" s="29"/>
      <c r="J27" s="24"/>
    </row>
    <row r="28" spans="1:12" x14ac:dyDescent="0.2">
      <c r="B28" s="24"/>
      <c r="D28" s="24"/>
      <c r="E28" s="29"/>
      <c r="F28" s="24"/>
      <c r="G28" s="29"/>
      <c r="H28" s="24"/>
      <c r="I28" s="29"/>
      <c r="J28" s="24"/>
    </row>
    <row r="29" spans="1:12" hidden="1" x14ac:dyDescent="0.2">
      <c r="B29" s="24"/>
      <c r="D29" s="24"/>
      <c r="E29" s="29"/>
      <c r="F29" s="24"/>
      <c r="G29" s="29"/>
      <c r="H29" s="24"/>
      <c r="I29" s="29"/>
      <c r="J29" s="24"/>
    </row>
    <row r="30" spans="1:12" hidden="1" x14ac:dyDescent="0.2">
      <c r="B30" s="24"/>
      <c r="D30" s="24"/>
      <c r="E30" s="29"/>
      <c r="F30" s="24"/>
      <c r="G30" s="29"/>
      <c r="H30" s="24"/>
      <c r="I30" s="29"/>
      <c r="J30" s="24"/>
    </row>
    <row r="31" spans="1:12" hidden="1" x14ac:dyDescent="0.2">
      <c r="B31" s="24"/>
      <c r="D31" s="24"/>
      <c r="E31" s="29"/>
      <c r="F31" s="24"/>
      <c r="G31" s="29"/>
      <c r="H31" s="24"/>
      <c r="I31" s="29"/>
      <c r="J31" s="24"/>
    </row>
    <row r="32" spans="1:12" hidden="1" x14ac:dyDescent="0.2">
      <c r="B32" s="24"/>
      <c r="D32" s="24"/>
      <c r="E32" s="29"/>
      <c r="F32" s="24"/>
      <c r="G32" s="29"/>
      <c r="H32" s="24"/>
      <c r="I32" s="29"/>
      <c r="J32" s="24"/>
    </row>
    <row r="33" spans="2:10" hidden="1" x14ac:dyDescent="0.2">
      <c r="B33" s="24"/>
      <c r="D33" s="24"/>
      <c r="E33" s="29"/>
      <c r="F33" s="24"/>
      <c r="G33" s="29"/>
      <c r="H33" s="24"/>
      <c r="I33" s="29"/>
      <c r="J33" s="24"/>
    </row>
    <row r="34" spans="2:10" hidden="1" x14ac:dyDescent="0.2">
      <c r="B34" s="24"/>
      <c r="D34" s="24"/>
      <c r="E34" s="29"/>
      <c r="F34" s="24"/>
      <c r="G34" s="29"/>
      <c r="H34" s="24"/>
      <c r="I34" s="29"/>
      <c r="J34" s="24"/>
    </row>
    <row r="35" spans="2:10" hidden="1" x14ac:dyDescent="0.2">
      <c r="B35" s="24"/>
      <c r="D35" s="24"/>
      <c r="E35" s="29"/>
      <c r="F35" s="24"/>
      <c r="G35" s="29"/>
      <c r="H35" s="24"/>
      <c r="I35" s="29"/>
      <c r="J35" s="24"/>
    </row>
    <row r="36" spans="2:10" hidden="1" x14ac:dyDescent="0.2">
      <c r="B36" s="24"/>
      <c r="D36" s="24"/>
      <c r="E36" s="29"/>
      <c r="F36" s="24"/>
      <c r="G36" s="29"/>
      <c r="H36" s="24"/>
      <c r="I36" s="29"/>
      <c r="J36" s="24"/>
    </row>
    <row r="37" spans="2:10" hidden="1" x14ac:dyDescent="0.2">
      <c r="B37" s="24"/>
      <c r="D37" s="24"/>
      <c r="E37" s="29"/>
      <c r="F37" s="24"/>
      <c r="G37" s="29"/>
      <c r="H37" s="24"/>
      <c r="I37" s="29"/>
      <c r="J37" s="24"/>
    </row>
    <row r="38" spans="2:10" hidden="1" x14ac:dyDescent="0.2">
      <c r="B38" s="24"/>
      <c r="D38" s="24"/>
      <c r="E38" s="24"/>
      <c r="F38" s="24"/>
      <c r="G38" s="24"/>
      <c r="H38" s="24"/>
      <c r="I38" s="24"/>
      <c r="J38" s="24"/>
    </row>
    <row r="39" spans="2:10" hidden="1" x14ac:dyDescent="0.2">
      <c r="E39" s="24"/>
      <c r="F39" s="24"/>
      <c r="G39" s="24"/>
      <c r="H39" s="24"/>
      <c r="I39" s="24"/>
      <c r="J39" s="24"/>
    </row>
    <row r="40" spans="2:10" hidden="1" x14ac:dyDescent="0.2">
      <c r="B40" s="24"/>
      <c r="D40" s="24"/>
    </row>
    <row r="41" spans="2:10" hidden="1" x14ac:dyDescent="0.2">
      <c r="B41" s="24"/>
    </row>
    <row r="42" spans="2:10" hidden="1" x14ac:dyDescent="0.2"/>
    <row r="43" spans="2:10" hidden="1" x14ac:dyDescent="0.2"/>
    <row r="44" spans="2:10" x14ac:dyDescent="0.2"/>
    <row r="45" spans="2:10" x14ac:dyDescent="0.2"/>
    <row r="46" spans="2:10" x14ac:dyDescent="0.2"/>
    <row r="47" spans="2:10" x14ac:dyDescent="0.2"/>
    <row r="48" spans="2:10" x14ac:dyDescent="0.2"/>
    <row r="49" x14ac:dyDescent="0.2"/>
    <row r="50" x14ac:dyDescent="0.2"/>
    <row r="51" x14ac:dyDescent="0.2"/>
    <row r="52" x14ac:dyDescent="0.2"/>
    <row r="53" x14ac:dyDescent="0.2"/>
    <row r="54" x14ac:dyDescent="0.2"/>
    <row r="55" x14ac:dyDescent="0.2"/>
  </sheetData>
  <mergeCells count="1">
    <mergeCell ref="B5:K7"/>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election activeCell="K2" sqref="K2"/>
    </sheetView>
  </sheetViews>
  <sheetFormatPr defaultColWidth="0" defaultRowHeight="11.4" zeroHeight="1" x14ac:dyDescent="0.2"/>
  <cols>
    <col min="1" max="1" width="2.19921875" style="1" customWidth="1"/>
    <col min="2" max="2" width="33.8984375" style="4" customWidth="1"/>
    <col min="3" max="3" width="6.69921875" style="4" customWidth="1"/>
    <col min="4" max="4" width="10.19921875" style="4" bestFit="1" customWidth="1"/>
    <col min="5" max="6" width="9.09765625" style="4" customWidth="1"/>
    <col min="7" max="10" width="9.69921875" style="4" customWidth="1"/>
    <col min="11" max="11" width="11.5" style="4" customWidth="1"/>
    <col min="12" max="12" width="3.19921875" style="4" customWidth="1"/>
    <col min="13" max="13" width="0" style="4" hidden="1" customWidth="1"/>
    <col min="14" max="16384" width="9.69921875" style="4" hidden="1"/>
  </cols>
  <sheetData>
    <row r="1" spans="1:13" ht="19.5" customHeight="1" x14ac:dyDescent="0.3">
      <c r="B1" s="2" t="s">
        <v>97</v>
      </c>
      <c r="C1" s="3"/>
      <c r="D1" s="3"/>
      <c r="E1" s="3"/>
      <c r="F1" s="3"/>
      <c r="G1" s="3"/>
      <c r="H1" s="3"/>
      <c r="I1" s="3"/>
      <c r="J1" s="3"/>
      <c r="K1" s="3"/>
    </row>
    <row r="2" spans="1:13" ht="23.25" customHeight="1" x14ac:dyDescent="0.2">
      <c r="B2" s="5" t="s">
        <v>96</v>
      </c>
      <c r="C2" s="3"/>
      <c r="D2" s="3"/>
      <c r="E2" s="3"/>
      <c r="F2" s="3"/>
      <c r="G2" s="3"/>
      <c r="H2" s="3"/>
      <c r="I2" s="6"/>
      <c r="J2" s="6"/>
      <c r="K2" s="6"/>
      <c r="M2" s="7"/>
    </row>
    <row r="3" spans="1:13" x14ac:dyDescent="0.2"/>
    <row r="4" spans="1:13" x14ac:dyDescent="0.2">
      <c r="B4" s="9" t="s">
        <v>55</v>
      </c>
      <c r="C4" s="10" t="s">
        <v>13</v>
      </c>
      <c r="D4" s="10"/>
      <c r="E4" s="10"/>
      <c r="F4" s="142" t="s">
        <v>14</v>
      </c>
      <c r="G4" s="10"/>
      <c r="H4" s="10"/>
      <c r="I4" s="10"/>
      <c r="J4" s="10"/>
      <c r="K4" s="10"/>
    </row>
    <row r="5" spans="1:13" x14ac:dyDescent="0.2">
      <c r="B5" s="43" t="s">
        <v>50</v>
      </c>
      <c r="C5" s="82" t="s">
        <v>56</v>
      </c>
      <c r="D5" s="61">
        <v>2019</v>
      </c>
      <c r="E5" s="43"/>
      <c r="F5" s="82"/>
      <c r="G5" s="43"/>
      <c r="H5" s="43"/>
      <c r="I5" s="43"/>
      <c r="J5" s="43"/>
      <c r="K5" s="43"/>
    </row>
    <row r="6" spans="1:13" x14ac:dyDescent="0.2">
      <c r="B6" s="43" t="s">
        <v>57</v>
      </c>
      <c r="C6" s="82" t="s">
        <v>49</v>
      </c>
      <c r="D6" s="83">
        <v>20</v>
      </c>
      <c r="E6" s="43"/>
      <c r="F6" s="82" t="s">
        <v>65</v>
      </c>
      <c r="G6" s="43"/>
      <c r="H6" s="43"/>
      <c r="I6" s="43"/>
      <c r="J6" s="43"/>
      <c r="K6" s="43"/>
    </row>
    <row r="7" spans="1:13" x14ac:dyDescent="0.2">
      <c r="B7" s="43" t="s">
        <v>58</v>
      </c>
      <c r="C7" s="82" t="s">
        <v>59</v>
      </c>
      <c r="D7" s="83">
        <v>1418</v>
      </c>
      <c r="E7" s="43"/>
      <c r="F7" s="82" t="s">
        <v>65</v>
      </c>
      <c r="G7" s="43"/>
      <c r="H7" s="43"/>
      <c r="I7" s="43"/>
      <c r="J7" s="43"/>
      <c r="K7" s="43"/>
    </row>
    <row r="8" spans="1:13" x14ac:dyDescent="0.2">
      <c r="B8" s="144" t="s">
        <v>105</v>
      </c>
      <c r="C8" s="12" t="s">
        <v>106</v>
      </c>
      <c r="D8" s="145">
        <f>Indsatsen!D16</f>
        <v>7.6</v>
      </c>
      <c r="F8" s="12"/>
    </row>
    <row r="9" spans="1:13" x14ac:dyDescent="0.2">
      <c r="B9" s="143" t="s">
        <v>60</v>
      </c>
      <c r="C9" s="14" t="s">
        <v>106</v>
      </c>
      <c r="D9" s="89">
        <f>Indsatsen!D24</f>
        <v>7</v>
      </c>
      <c r="E9" s="13"/>
      <c r="F9" s="14"/>
      <c r="G9" s="13"/>
      <c r="H9" s="13"/>
      <c r="I9" s="13"/>
      <c r="J9" s="13"/>
      <c r="K9" s="13"/>
    </row>
    <row r="10" spans="1:13" x14ac:dyDescent="0.2">
      <c r="B10" s="35"/>
      <c r="C10" s="32"/>
      <c r="D10" s="35"/>
      <c r="E10" s="1"/>
      <c r="F10" s="32"/>
      <c r="G10" s="1"/>
      <c r="H10" s="1"/>
      <c r="I10" s="1"/>
      <c r="J10" s="1"/>
      <c r="K10" s="1"/>
    </row>
    <row r="11" spans="1:13" s="11" customFormat="1" x14ac:dyDescent="0.2">
      <c r="A11" s="8"/>
      <c r="B11" s="9" t="s">
        <v>61</v>
      </c>
      <c r="C11" s="10" t="s">
        <v>13</v>
      </c>
      <c r="D11" s="10"/>
      <c r="E11" s="10"/>
      <c r="F11" s="142" t="s">
        <v>14</v>
      </c>
      <c r="G11" s="10"/>
      <c r="H11" s="10"/>
      <c r="I11" s="10"/>
      <c r="J11" s="10"/>
      <c r="K11" s="10"/>
    </row>
    <row r="12" spans="1:13" s="11" customFormat="1" x14ac:dyDescent="0.2">
      <c r="A12" s="8"/>
      <c r="B12" s="85" t="s">
        <v>25</v>
      </c>
      <c r="C12" s="43"/>
      <c r="D12" s="43"/>
      <c r="E12" s="43"/>
      <c r="F12" s="82"/>
      <c r="G12" s="43"/>
      <c r="H12" s="43"/>
      <c r="I12" s="43"/>
      <c r="J12" s="43"/>
      <c r="K12" s="43"/>
    </row>
    <row r="13" spans="1:13" s="11" customFormat="1" x14ac:dyDescent="0.2">
      <c r="A13" s="8"/>
      <c r="B13" s="45" t="s">
        <v>30</v>
      </c>
      <c r="C13" s="44" t="s">
        <v>15</v>
      </c>
      <c r="D13" s="46">
        <f>37591.8957345333</f>
        <v>37591.895734533296</v>
      </c>
      <c r="E13" s="43"/>
      <c r="F13" s="44" t="s">
        <v>63</v>
      </c>
      <c r="G13" s="43"/>
      <c r="H13" s="43"/>
      <c r="I13" s="43"/>
      <c r="J13" s="43"/>
      <c r="K13" s="43"/>
    </row>
    <row r="14" spans="1:13" s="11" customFormat="1" x14ac:dyDescent="0.2">
      <c r="A14" s="8"/>
      <c r="B14" s="45" t="s">
        <v>32</v>
      </c>
      <c r="C14" s="12" t="s">
        <v>16</v>
      </c>
      <c r="D14" s="42">
        <f>(D13*12)/D7</f>
        <v>318.12605699181915</v>
      </c>
      <c r="E14" s="43"/>
      <c r="F14" s="32"/>
      <c r="G14" s="43"/>
      <c r="H14" s="43"/>
      <c r="I14" s="43"/>
      <c r="J14" s="43"/>
      <c r="K14" s="43"/>
    </row>
    <row r="15" spans="1:13" s="11" customFormat="1" x14ac:dyDescent="0.2">
      <c r="A15" s="8"/>
      <c r="B15" s="45" t="s">
        <v>31</v>
      </c>
      <c r="C15" s="43" t="s">
        <v>16</v>
      </c>
      <c r="D15" s="47">
        <f>D14*(1+($D$6/100))</f>
        <v>381.75126839018299</v>
      </c>
      <c r="E15" s="43"/>
      <c r="F15" s="82"/>
      <c r="G15" s="43"/>
      <c r="H15" s="43"/>
      <c r="I15" s="43"/>
      <c r="J15" s="43"/>
      <c r="K15" s="43"/>
    </row>
    <row r="16" spans="1:13" s="11" customFormat="1" x14ac:dyDescent="0.2">
      <c r="A16" s="8"/>
      <c r="B16" s="85" t="s">
        <v>39</v>
      </c>
      <c r="C16" s="43"/>
      <c r="D16" s="43"/>
      <c r="E16" s="43"/>
      <c r="F16" s="82"/>
      <c r="G16" s="43"/>
      <c r="H16" s="43"/>
      <c r="I16" s="43"/>
      <c r="J16" s="43"/>
      <c r="K16" s="43"/>
    </row>
    <row r="17" spans="1:11" s="11" customFormat="1" x14ac:dyDescent="0.2">
      <c r="A17" s="8"/>
      <c r="B17" s="45" t="s">
        <v>30</v>
      </c>
      <c r="C17" s="44" t="s">
        <v>15</v>
      </c>
      <c r="D17" s="46">
        <f>40945</f>
        <v>40945</v>
      </c>
      <c r="E17" s="43"/>
      <c r="F17" s="44" t="s">
        <v>63</v>
      </c>
      <c r="G17" s="43"/>
      <c r="H17" s="43"/>
      <c r="I17" s="43"/>
      <c r="J17" s="43"/>
      <c r="K17" s="43"/>
    </row>
    <row r="18" spans="1:11" s="11" customFormat="1" x14ac:dyDescent="0.2">
      <c r="A18" s="8"/>
      <c r="B18" s="45" t="s">
        <v>32</v>
      </c>
      <c r="C18" s="12" t="s">
        <v>16</v>
      </c>
      <c r="D18" s="42">
        <f>(D17*12)/D7</f>
        <v>346.50211565585329</v>
      </c>
      <c r="E18" s="43"/>
      <c r="F18" s="44"/>
      <c r="G18" s="43"/>
      <c r="H18" s="43"/>
      <c r="I18" s="43"/>
      <c r="J18" s="43"/>
      <c r="K18" s="43"/>
    </row>
    <row r="19" spans="1:11" s="11" customFormat="1" x14ac:dyDescent="0.2">
      <c r="A19" s="8"/>
      <c r="B19" s="45" t="s">
        <v>31</v>
      </c>
      <c r="C19" s="43" t="s">
        <v>16</v>
      </c>
      <c r="D19" s="47">
        <f>D18*(1+($D$6/100))</f>
        <v>415.80253878702393</v>
      </c>
      <c r="E19" s="43"/>
      <c r="F19" s="82"/>
      <c r="G19" s="43"/>
      <c r="H19" s="43"/>
      <c r="I19" s="43"/>
      <c r="J19" s="43"/>
      <c r="K19" s="43"/>
    </row>
    <row r="20" spans="1:11" s="11" customFormat="1" x14ac:dyDescent="0.2">
      <c r="A20" s="8"/>
      <c r="B20" s="85" t="s">
        <v>74</v>
      </c>
      <c r="C20" s="43"/>
      <c r="D20" s="43"/>
      <c r="E20" s="43"/>
      <c r="F20" s="82"/>
      <c r="G20" s="43"/>
      <c r="H20" s="43"/>
      <c r="I20" s="43"/>
      <c r="J20" s="43"/>
      <c r="K20" s="43"/>
    </row>
    <row r="21" spans="1:11" s="11" customFormat="1" x14ac:dyDescent="0.2">
      <c r="A21" s="8"/>
      <c r="B21" s="45" t="s">
        <v>30</v>
      </c>
      <c r="C21" s="44" t="s">
        <v>15</v>
      </c>
      <c r="D21" s="46">
        <f>(35509+37592+40945)/3</f>
        <v>38015.333333333336</v>
      </c>
      <c r="E21" s="43"/>
      <c r="F21" s="44" t="s">
        <v>63</v>
      </c>
      <c r="G21" s="43"/>
      <c r="H21" s="43"/>
      <c r="I21" s="43"/>
      <c r="J21" s="43"/>
      <c r="K21" s="43"/>
    </row>
    <row r="22" spans="1:11" s="11" customFormat="1" x14ac:dyDescent="0.2">
      <c r="A22" s="8"/>
      <c r="B22" s="45" t="s">
        <v>32</v>
      </c>
      <c r="C22" s="12" t="s">
        <v>16</v>
      </c>
      <c r="D22" s="42">
        <f>(D21*12)/D7</f>
        <v>321.70944992947813</v>
      </c>
      <c r="E22" s="43"/>
      <c r="F22" s="44"/>
      <c r="G22" s="43"/>
      <c r="H22" s="43"/>
      <c r="I22" s="43"/>
      <c r="J22" s="43"/>
      <c r="K22" s="43"/>
    </row>
    <row r="23" spans="1:11" s="11" customFormat="1" x14ac:dyDescent="0.2">
      <c r="A23" s="8"/>
      <c r="B23" s="45" t="s">
        <v>31</v>
      </c>
      <c r="C23" s="43" t="s">
        <v>16</v>
      </c>
      <c r="D23" s="47">
        <f>D22*(1+($D$6/100))</f>
        <v>386.05133991537372</v>
      </c>
      <c r="E23" s="43"/>
      <c r="F23" s="82"/>
      <c r="G23" s="43"/>
      <c r="H23" s="43"/>
      <c r="I23" s="43"/>
      <c r="J23" s="43"/>
      <c r="K23" s="43"/>
    </row>
    <row r="24" spans="1:11" s="11" customFormat="1" x14ac:dyDescent="0.2">
      <c r="A24" s="8"/>
      <c r="B24" s="85" t="s">
        <v>26</v>
      </c>
      <c r="C24" s="43"/>
      <c r="D24" s="47"/>
      <c r="E24" s="43"/>
      <c r="F24" s="82"/>
      <c r="G24" s="43"/>
      <c r="H24" s="43"/>
      <c r="I24" s="43"/>
      <c r="J24" s="43"/>
      <c r="K24" s="43"/>
    </row>
    <row r="25" spans="1:11" x14ac:dyDescent="0.2">
      <c r="B25" s="45" t="s">
        <v>30</v>
      </c>
      <c r="C25" s="44" t="s">
        <v>15</v>
      </c>
      <c r="D25" s="46">
        <f>53466.084241811</f>
        <v>53466.084241810997</v>
      </c>
      <c r="E25" s="27"/>
      <c r="F25" s="44" t="s">
        <v>64</v>
      </c>
      <c r="G25" s="27"/>
      <c r="H25" s="27"/>
      <c r="I25" s="27"/>
      <c r="J25" s="27"/>
      <c r="K25" s="27"/>
    </row>
    <row r="26" spans="1:11" x14ac:dyDescent="0.2">
      <c r="B26" s="45" t="s">
        <v>32</v>
      </c>
      <c r="C26" s="12" t="s">
        <v>16</v>
      </c>
      <c r="D26" s="46">
        <f>(D25*12)/D7</f>
        <v>452.46333631998021</v>
      </c>
      <c r="F26" s="31"/>
    </row>
    <row r="27" spans="1:11" x14ac:dyDescent="0.2">
      <c r="B27" s="45" t="s">
        <v>31</v>
      </c>
      <c r="C27" s="43" t="s">
        <v>16</v>
      </c>
      <c r="D27" s="47">
        <f>D26*(1+($D$6/100))</f>
        <v>542.95600358397621</v>
      </c>
      <c r="E27" s="15"/>
      <c r="F27" s="15"/>
    </row>
    <row r="28" spans="1:11" x14ac:dyDescent="0.2">
      <c r="B28" s="24"/>
      <c r="C28" s="12"/>
      <c r="D28" s="46"/>
      <c r="E28" s="15"/>
      <c r="F28" s="15"/>
    </row>
    <row r="29" spans="1:11" s="13" customFormat="1" x14ac:dyDescent="0.2">
      <c r="A29" s="1"/>
      <c r="B29" s="84" t="s">
        <v>62</v>
      </c>
      <c r="C29" s="14"/>
    </row>
    <row r="30" spans="1:11" x14ac:dyDescent="0.2"/>
    <row r="31" spans="1:11" x14ac:dyDescent="0.2">
      <c r="B31" s="108"/>
      <c r="C31" s="109"/>
    </row>
    <row r="32" spans="1:11" x14ac:dyDescent="0.2">
      <c r="B32" s="107"/>
    </row>
    <row r="33" x14ac:dyDescent="0.2"/>
    <row r="34" x14ac:dyDescent="0.2"/>
    <row r="35" hidden="1" x14ac:dyDescent="0.2"/>
    <row r="36" hidden="1" x14ac:dyDescent="0.2"/>
    <row r="37" hidden="1" x14ac:dyDescent="0.2"/>
    <row r="38" hidden="1" x14ac:dyDescent="0.2"/>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zoomScaleNormal="100" workbookViewId="0">
      <selection activeCell="H64" sqref="H64"/>
    </sheetView>
  </sheetViews>
  <sheetFormatPr defaultColWidth="0" defaultRowHeight="11.4" zeroHeight="1" x14ac:dyDescent="0.2"/>
  <cols>
    <col min="1" max="1" width="2.19921875" style="25" customWidth="1"/>
    <col min="2" max="2" width="24.09765625" style="4" customWidth="1"/>
    <col min="3" max="3" width="6.69921875" style="4" customWidth="1"/>
    <col min="4" max="4" width="10.19921875" style="21" bestFit="1" customWidth="1"/>
    <col min="5" max="5" width="9.09765625" style="21" customWidth="1"/>
    <col min="6" max="8" width="9.69921875" style="21" customWidth="1"/>
    <col min="9" max="9" width="12.09765625" style="4" customWidth="1"/>
    <col min="10" max="10" width="3.5" style="35" customWidth="1"/>
    <col min="11" max="11" width="0" style="1" hidden="1" customWidth="1"/>
    <col min="12" max="16384" width="9.69921875" style="1" hidden="1"/>
  </cols>
  <sheetData>
    <row r="1" spans="1:11" ht="19.5" customHeight="1" x14ac:dyDescent="0.3">
      <c r="B1" s="2" t="s">
        <v>53</v>
      </c>
      <c r="C1" s="3"/>
      <c r="D1" s="79"/>
      <c r="E1" s="79"/>
      <c r="F1" s="79"/>
      <c r="G1" s="79"/>
      <c r="H1" s="79"/>
      <c r="I1" s="3"/>
    </row>
    <row r="2" spans="1:11" ht="23.25" customHeight="1" x14ac:dyDescent="0.2">
      <c r="B2" s="5" t="s">
        <v>96</v>
      </c>
      <c r="C2" s="3"/>
      <c r="D2" s="79"/>
      <c r="E2" s="79"/>
      <c r="F2" s="79"/>
      <c r="G2" s="80"/>
      <c r="H2" s="80"/>
      <c r="I2" s="6"/>
      <c r="K2" s="146"/>
    </row>
    <row r="3" spans="1:11" x14ac:dyDescent="0.2"/>
    <row r="4" spans="1:11" s="8" customFormat="1" x14ac:dyDescent="0.2">
      <c r="A4" s="26"/>
      <c r="B4" s="141" t="s">
        <v>107</v>
      </c>
      <c r="C4" s="10"/>
      <c r="D4" s="81"/>
      <c r="E4" s="81"/>
      <c r="F4" s="81"/>
      <c r="G4" s="81"/>
      <c r="H4" s="81"/>
      <c r="I4" s="10"/>
      <c r="J4" s="35"/>
    </row>
    <row r="5" spans="1:11" x14ac:dyDescent="0.2"/>
    <row r="6" spans="1:11" x14ac:dyDescent="0.2">
      <c r="B6" s="17" t="s">
        <v>43</v>
      </c>
      <c r="C6" s="18" t="s">
        <v>24</v>
      </c>
      <c r="D6" s="19">
        <v>1</v>
      </c>
      <c r="E6" s="19">
        <v>3</v>
      </c>
      <c r="F6" s="19">
        <v>5</v>
      </c>
      <c r="G6" s="19">
        <v>6</v>
      </c>
      <c r="H6" s="19">
        <v>7</v>
      </c>
      <c r="I6" s="20"/>
      <c r="J6" s="147"/>
    </row>
    <row r="7" spans="1:11" x14ac:dyDescent="0.2">
      <c r="B7" s="48" t="s">
        <v>36</v>
      </c>
      <c r="C7" s="49"/>
      <c r="D7" s="50" t="s">
        <v>37</v>
      </c>
      <c r="E7" s="50" t="s">
        <v>37</v>
      </c>
      <c r="F7" s="50" t="s">
        <v>37</v>
      </c>
      <c r="G7" s="50" t="s">
        <v>37</v>
      </c>
      <c r="H7" s="50" t="s">
        <v>37</v>
      </c>
      <c r="I7" s="51"/>
      <c r="J7" s="147"/>
    </row>
    <row r="8" spans="1:11" x14ac:dyDescent="0.2">
      <c r="B8" s="24" t="s">
        <v>25</v>
      </c>
      <c r="C8" s="12"/>
      <c r="D8" s="28"/>
    </row>
    <row r="9" spans="1:11" x14ac:dyDescent="0.2">
      <c r="B9" s="37" t="s">
        <v>12</v>
      </c>
      <c r="C9" s="12" t="s">
        <v>17</v>
      </c>
      <c r="D9" s="28">
        <v>42</v>
      </c>
      <c r="E9" s="29">
        <v>10</v>
      </c>
      <c r="F9" s="21">
        <v>2</v>
      </c>
      <c r="G9" s="29">
        <v>1</v>
      </c>
      <c r="H9" s="29">
        <v>1</v>
      </c>
    </row>
    <row r="10" spans="1:11" x14ac:dyDescent="0.2">
      <c r="B10" s="36" t="s">
        <v>41</v>
      </c>
      <c r="C10" s="32" t="s">
        <v>17</v>
      </c>
      <c r="D10" s="33">
        <v>1</v>
      </c>
      <c r="E10" s="39">
        <v>3</v>
      </c>
      <c r="F10" s="34">
        <v>2</v>
      </c>
      <c r="G10" s="29">
        <v>4</v>
      </c>
      <c r="H10" s="39" t="s">
        <v>35</v>
      </c>
      <c r="I10" s="1"/>
    </row>
    <row r="11" spans="1:11" x14ac:dyDescent="0.2">
      <c r="B11" s="52" t="s">
        <v>39</v>
      </c>
      <c r="C11" s="32"/>
      <c r="D11" s="33"/>
      <c r="E11" s="39"/>
      <c r="F11" s="34"/>
      <c r="G11" s="29"/>
      <c r="H11" s="39"/>
      <c r="I11" s="1"/>
    </row>
    <row r="12" spans="1:11" x14ac:dyDescent="0.2">
      <c r="B12" s="36" t="s">
        <v>40</v>
      </c>
      <c r="C12" s="32" t="s">
        <v>17</v>
      </c>
      <c r="D12" s="33">
        <v>0</v>
      </c>
      <c r="E12" s="39">
        <v>2</v>
      </c>
      <c r="F12" s="34">
        <v>4</v>
      </c>
      <c r="G12" s="29" t="s">
        <v>35</v>
      </c>
      <c r="H12" s="39" t="s">
        <v>35</v>
      </c>
      <c r="I12" s="1"/>
    </row>
    <row r="13" spans="1:11" x14ac:dyDescent="0.2">
      <c r="B13" s="36" t="s">
        <v>41</v>
      </c>
      <c r="C13" s="32" t="s">
        <v>17</v>
      </c>
      <c r="D13" s="33">
        <v>0</v>
      </c>
      <c r="E13" s="39">
        <v>11</v>
      </c>
      <c r="F13" s="34">
        <v>4</v>
      </c>
      <c r="G13" s="29" t="s">
        <v>35</v>
      </c>
      <c r="H13" s="39" t="s">
        <v>35</v>
      </c>
      <c r="I13" s="1"/>
    </row>
    <row r="14" spans="1:11" x14ac:dyDescent="0.2">
      <c r="B14" s="52" t="s">
        <v>42</v>
      </c>
      <c r="C14" s="32"/>
      <c r="D14" s="33"/>
      <c r="E14" s="39"/>
      <c r="F14" s="34"/>
      <c r="G14" s="29"/>
      <c r="H14" s="39"/>
      <c r="I14" s="1"/>
    </row>
    <row r="15" spans="1:11" x14ac:dyDescent="0.2">
      <c r="B15" s="36" t="s">
        <v>40</v>
      </c>
      <c r="C15" s="32" t="s">
        <v>17</v>
      </c>
      <c r="D15" s="33">
        <v>0</v>
      </c>
      <c r="E15" s="39" t="s">
        <v>35</v>
      </c>
      <c r="F15" s="34">
        <v>4</v>
      </c>
      <c r="G15" s="29" t="s">
        <v>35</v>
      </c>
      <c r="H15" s="39" t="s">
        <v>35</v>
      </c>
      <c r="I15" s="1"/>
    </row>
    <row r="16" spans="1:11" x14ac:dyDescent="0.2">
      <c r="B16" s="36" t="s">
        <v>41</v>
      </c>
      <c r="C16" s="32" t="s">
        <v>17</v>
      </c>
      <c r="D16" s="33">
        <v>0</v>
      </c>
      <c r="E16" s="39" t="s">
        <v>35</v>
      </c>
      <c r="F16" s="34">
        <v>3</v>
      </c>
      <c r="G16" s="29">
        <v>23</v>
      </c>
      <c r="H16" s="39">
        <v>13</v>
      </c>
      <c r="I16" s="1"/>
    </row>
    <row r="17" spans="2:10" x14ac:dyDescent="0.2">
      <c r="B17" s="31" t="s">
        <v>26</v>
      </c>
      <c r="C17" s="32"/>
      <c r="D17" s="33"/>
      <c r="E17" s="34"/>
      <c r="F17" s="34"/>
      <c r="G17" s="29"/>
      <c r="H17" s="34"/>
      <c r="I17" s="1"/>
    </row>
    <row r="18" spans="2:10" x14ac:dyDescent="0.2">
      <c r="B18" s="36" t="s">
        <v>12</v>
      </c>
      <c r="C18" s="12" t="s">
        <v>17</v>
      </c>
      <c r="D18" s="33">
        <v>0</v>
      </c>
      <c r="E18" s="39" t="s">
        <v>35</v>
      </c>
      <c r="F18" s="39">
        <v>3</v>
      </c>
      <c r="G18" s="29" t="s">
        <v>35</v>
      </c>
      <c r="H18" s="39" t="s">
        <v>35</v>
      </c>
      <c r="I18" s="1"/>
    </row>
    <row r="19" spans="2:10" x14ac:dyDescent="0.2">
      <c r="B19" s="38" t="s">
        <v>41</v>
      </c>
      <c r="C19" s="14" t="s">
        <v>17</v>
      </c>
      <c r="D19" s="30">
        <v>1</v>
      </c>
      <c r="E19" s="40">
        <v>3</v>
      </c>
      <c r="F19" s="22">
        <v>3</v>
      </c>
      <c r="G19" s="40">
        <v>3</v>
      </c>
      <c r="H19" s="40" t="s">
        <v>35</v>
      </c>
      <c r="I19" s="13"/>
    </row>
    <row r="20" spans="2:10" x14ac:dyDescent="0.2">
      <c r="D20" s="65"/>
    </row>
    <row r="21" spans="2:10" x14ac:dyDescent="0.2">
      <c r="B21" s="17" t="s">
        <v>44</v>
      </c>
      <c r="C21" s="18" t="s">
        <v>24</v>
      </c>
      <c r="D21" s="19">
        <v>1</v>
      </c>
      <c r="E21" s="19">
        <v>3</v>
      </c>
      <c r="F21" s="19">
        <v>5</v>
      </c>
      <c r="G21" s="19">
        <v>6</v>
      </c>
      <c r="H21" s="19">
        <v>7</v>
      </c>
      <c r="I21" s="20"/>
    </row>
    <row r="22" spans="2:10" x14ac:dyDescent="0.2">
      <c r="B22" s="48" t="s">
        <v>36</v>
      </c>
      <c r="C22" s="49"/>
      <c r="D22" s="50" t="s">
        <v>37</v>
      </c>
      <c r="E22" s="50" t="s">
        <v>37</v>
      </c>
      <c r="F22" s="50" t="s">
        <v>37</v>
      </c>
      <c r="G22" s="50" t="s">
        <v>37</v>
      </c>
      <c r="H22" s="50" t="s">
        <v>37</v>
      </c>
      <c r="I22" s="51"/>
      <c r="J22" s="147"/>
    </row>
    <row r="23" spans="2:10" x14ac:dyDescent="0.2">
      <c r="B23" s="24" t="s">
        <v>25</v>
      </c>
      <c r="C23" s="12"/>
      <c r="J23" s="147"/>
    </row>
    <row r="24" spans="2:10" x14ac:dyDescent="0.2">
      <c r="B24" s="37" t="s">
        <v>12</v>
      </c>
      <c r="C24" s="12" t="s">
        <v>17</v>
      </c>
      <c r="D24" s="29">
        <v>10</v>
      </c>
      <c r="E24" s="21">
        <v>5</v>
      </c>
      <c r="F24" s="29" t="s">
        <v>35</v>
      </c>
      <c r="G24" s="29">
        <v>3</v>
      </c>
      <c r="H24" s="29">
        <v>5</v>
      </c>
    </row>
    <row r="25" spans="2:10" x14ac:dyDescent="0.2">
      <c r="B25" s="36" t="s">
        <v>27</v>
      </c>
      <c r="C25" s="32" t="s">
        <v>17</v>
      </c>
      <c r="D25" s="29">
        <v>0</v>
      </c>
      <c r="E25" s="21">
        <v>3</v>
      </c>
      <c r="F25" s="21">
        <v>1</v>
      </c>
      <c r="G25" s="29" t="s">
        <v>35</v>
      </c>
      <c r="H25" s="29">
        <v>2</v>
      </c>
    </row>
    <row r="26" spans="2:10" x14ac:dyDescent="0.2">
      <c r="B26" s="52" t="s">
        <v>39</v>
      </c>
      <c r="C26" s="32"/>
      <c r="D26" s="29"/>
      <c r="G26" s="29"/>
      <c r="H26" s="29"/>
    </row>
    <row r="27" spans="2:10" x14ac:dyDescent="0.2">
      <c r="B27" s="36" t="s">
        <v>40</v>
      </c>
      <c r="C27" s="32" t="s">
        <v>17</v>
      </c>
      <c r="D27" s="29">
        <v>5</v>
      </c>
      <c r="E27" s="21">
        <v>9</v>
      </c>
      <c r="F27" s="21">
        <v>4</v>
      </c>
      <c r="G27" s="29">
        <v>28</v>
      </c>
      <c r="H27" s="29" t="s">
        <v>35</v>
      </c>
    </row>
    <row r="28" spans="2:10" x14ac:dyDescent="0.2">
      <c r="B28" s="36" t="s">
        <v>27</v>
      </c>
      <c r="C28" s="32" t="s">
        <v>17</v>
      </c>
      <c r="D28" s="29">
        <v>6</v>
      </c>
      <c r="E28" s="21">
        <v>3</v>
      </c>
      <c r="F28" s="21">
        <v>2</v>
      </c>
      <c r="G28" s="29">
        <v>9</v>
      </c>
      <c r="H28" s="29" t="s">
        <v>35</v>
      </c>
    </row>
    <row r="29" spans="2:10" x14ac:dyDescent="0.2">
      <c r="B29" s="52" t="s">
        <v>42</v>
      </c>
      <c r="C29" s="32"/>
      <c r="D29" s="29"/>
      <c r="G29" s="29"/>
      <c r="H29" s="29"/>
    </row>
    <row r="30" spans="2:10" x14ac:dyDescent="0.2">
      <c r="B30" s="36" t="s">
        <v>40</v>
      </c>
      <c r="C30" s="32" t="s">
        <v>17</v>
      </c>
      <c r="D30" s="54">
        <v>5.5</v>
      </c>
      <c r="E30" s="55">
        <v>2</v>
      </c>
      <c r="F30" s="55">
        <v>4</v>
      </c>
      <c r="G30" s="54">
        <v>14</v>
      </c>
      <c r="H30" s="54">
        <v>8.5</v>
      </c>
    </row>
    <row r="31" spans="2:10" x14ac:dyDescent="0.2">
      <c r="B31" s="36" t="s">
        <v>27</v>
      </c>
      <c r="C31" s="32" t="s">
        <v>17</v>
      </c>
      <c r="D31" s="29">
        <v>0</v>
      </c>
      <c r="E31" s="29" t="s">
        <v>35</v>
      </c>
      <c r="F31" s="21">
        <v>2</v>
      </c>
      <c r="G31" s="29">
        <v>6</v>
      </c>
      <c r="H31" s="29">
        <v>7</v>
      </c>
    </row>
    <row r="32" spans="2:10" x14ac:dyDescent="0.2">
      <c r="B32" s="31" t="s">
        <v>26</v>
      </c>
      <c r="C32" s="32"/>
      <c r="D32" s="29"/>
      <c r="G32" s="29"/>
      <c r="H32" s="29"/>
    </row>
    <row r="33" spans="1:10" x14ac:dyDescent="0.2">
      <c r="B33" s="36" t="s">
        <v>12</v>
      </c>
      <c r="C33" s="12" t="s">
        <v>17</v>
      </c>
      <c r="D33" s="29">
        <v>0</v>
      </c>
      <c r="E33" s="29" t="s">
        <v>35</v>
      </c>
      <c r="F33" s="29" t="s">
        <v>35</v>
      </c>
      <c r="G33" s="29" t="s">
        <v>35</v>
      </c>
      <c r="H33" s="29" t="s">
        <v>35</v>
      </c>
    </row>
    <row r="34" spans="1:10" x14ac:dyDescent="0.2">
      <c r="A34" s="53"/>
      <c r="B34" s="38" t="s">
        <v>27</v>
      </c>
      <c r="C34" s="14" t="s">
        <v>17</v>
      </c>
      <c r="D34" s="22">
        <v>0</v>
      </c>
      <c r="E34" s="40" t="s">
        <v>35</v>
      </c>
      <c r="F34" s="40" t="s">
        <v>35</v>
      </c>
      <c r="G34" s="40">
        <v>6</v>
      </c>
      <c r="H34" s="22">
        <v>2</v>
      </c>
      <c r="I34" s="13"/>
    </row>
    <row r="35" spans="1:10" x14ac:dyDescent="0.2"/>
    <row r="36" spans="1:10" x14ac:dyDescent="0.2">
      <c r="B36" s="17" t="s">
        <v>45</v>
      </c>
      <c r="C36" s="18" t="s">
        <v>24</v>
      </c>
      <c r="D36" s="19">
        <v>1</v>
      </c>
      <c r="E36" s="19">
        <v>3</v>
      </c>
      <c r="F36" s="19">
        <v>5</v>
      </c>
      <c r="G36" s="19">
        <v>6</v>
      </c>
      <c r="H36" s="19">
        <v>7</v>
      </c>
      <c r="I36" s="20"/>
    </row>
    <row r="37" spans="1:10" x14ac:dyDescent="0.2">
      <c r="B37" s="48" t="s">
        <v>36</v>
      </c>
      <c r="C37" s="49"/>
      <c r="D37" s="50" t="s">
        <v>37</v>
      </c>
      <c r="E37" s="50" t="s">
        <v>37</v>
      </c>
      <c r="F37" s="50" t="s">
        <v>38</v>
      </c>
      <c r="G37" s="50" t="s">
        <v>37</v>
      </c>
      <c r="H37" s="50" t="s">
        <v>37</v>
      </c>
      <c r="I37" s="51"/>
      <c r="J37" s="147"/>
    </row>
    <row r="38" spans="1:10" x14ac:dyDescent="0.2">
      <c r="B38" s="24" t="s">
        <v>25</v>
      </c>
      <c r="C38" s="12"/>
      <c r="J38" s="147"/>
    </row>
    <row r="39" spans="1:10" x14ac:dyDescent="0.2">
      <c r="B39" s="37" t="s">
        <v>12</v>
      </c>
      <c r="C39" s="12" t="s">
        <v>17</v>
      </c>
      <c r="D39" s="29">
        <v>0</v>
      </c>
      <c r="E39" s="21">
        <v>2</v>
      </c>
      <c r="F39" s="29" t="s">
        <v>18</v>
      </c>
      <c r="G39" s="29" t="s">
        <v>35</v>
      </c>
      <c r="H39" s="29" t="s">
        <v>35</v>
      </c>
    </row>
    <row r="40" spans="1:10" x14ac:dyDescent="0.2">
      <c r="B40" s="36" t="s">
        <v>27</v>
      </c>
      <c r="C40" s="32" t="s">
        <v>17</v>
      </c>
      <c r="D40" s="29">
        <v>0</v>
      </c>
      <c r="E40" s="29" t="s">
        <v>35</v>
      </c>
      <c r="F40" s="29" t="s">
        <v>18</v>
      </c>
      <c r="G40" s="29" t="s">
        <v>35</v>
      </c>
      <c r="H40" s="29" t="s">
        <v>35</v>
      </c>
    </row>
    <row r="41" spans="1:10" x14ac:dyDescent="0.2">
      <c r="B41" s="52" t="s">
        <v>39</v>
      </c>
      <c r="C41" s="32"/>
      <c r="D41" s="29"/>
      <c r="E41" s="29"/>
      <c r="F41" s="29"/>
      <c r="G41" s="29"/>
      <c r="H41" s="29"/>
    </row>
    <row r="42" spans="1:10" x14ac:dyDescent="0.2">
      <c r="B42" s="36" t="s">
        <v>40</v>
      </c>
      <c r="C42" s="32" t="s">
        <v>17</v>
      </c>
      <c r="D42" s="29">
        <v>0</v>
      </c>
      <c r="E42" s="29" t="s">
        <v>35</v>
      </c>
      <c r="F42" s="29" t="s">
        <v>18</v>
      </c>
      <c r="G42" s="29" t="s">
        <v>35</v>
      </c>
      <c r="H42" s="29" t="s">
        <v>35</v>
      </c>
    </row>
    <row r="43" spans="1:10" x14ac:dyDescent="0.2">
      <c r="B43" s="36" t="s">
        <v>27</v>
      </c>
      <c r="C43" s="32" t="s">
        <v>17</v>
      </c>
      <c r="D43" s="29">
        <v>0</v>
      </c>
      <c r="E43" s="29" t="s">
        <v>35</v>
      </c>
      <c r="F43" s="29" t="s">
        <v>18</v>
      </c>
      <c r="G43" s="29">
        <v>6</v>
      </c>
      <c r="H43" s="29" t="s">
        <v>35</v>
      </c>
    </row>
    <row r="44" spans="1:10" x14ac:dyDescent="0.2">
      <c r="B44" s="52" t="s">
        <v>42</v>
      </c>
      <c r="C44" s="32"/>
      <c r="D44" s="29"/>
      <c r="E44" s="29"/>
      <c r="F44" s="29"/>
      <c r="G44" s="29"/>
      <c r="H44" s="29"/>
    </row>
    <row r="45" spans="1:10" x14ac:dyDescent="0.2">
      <c r="B45" s="36" t="s">
        <v>40</v>
      </c>
      <c r="C45" s="32" t="s">
        <v>17</v>
      </c>
      <c r="D45" s="29">
        <v>1</v>
      </c>
      <c r="E45" s="29" t="s">
        <v>35</v>
      </c>
      <c r="F45" s="29" t="s">
        <v>18</v>
      </c>
      <c r="G45" s="29" t="s">
        <v>35</v>
      </c>
      <c r="H45" s="29">
        <v>3</v>
      </c>
    </row>
    <row r="46" spans="1:10" x14ac:dyDescent="0.2">
      <c r="B46" s="36" t="s">
        <v>27</v>
      </c>
      <c r="C46" s="32" t="s">
        <v>17</v>
      </c>
      <c r="D46" s="29">
        <v>0</v>
      </c>
      <c r="E46" s="29" t="s">
        <v>35</v>
      </c>
      <c r="F46" s="29" t="s">
        <v>18</v>
      </c>
      <c r="G46" s="29" t="s">
        <v>35</v>
      </c>
      <c r="H46" s="29">
        <v>4</v>
      </c>
    </row>
    <row r="47" spans="1:10" x14ac:dyDescent="0.2">
      <c r="B47" s="31" t="s">
        <v>26</v>
      </c>
      <c r="C47" s="32"/>
      <c r="D47" s="29"/>
      <c r="E47" s="29"/>
      <c r="F47" s="29"/>
      <c r="G47" s="29"/>
      <c r="H47" s="29"/>
    </row>
    <row r="48" spans="1:10" x14ac:dyDescent="0.2">
      <c r="B48" s="36" t="s">
        <v>12</v>
      </c>
      <c r="C48" s="12" t="s">
        <v>17</v>
      </c>
      <c r="D48" s="29">
        <v>0</v>
      </c>
      <c r="E48" s="29" t="s">
        <v>35</v>
      </c>
      <c r="F48" s="29" t="s">
        <v>18</v>
      </c>
      <c r="G48" s="29" t="s">
        <v>35</v>
      </c>
      <c r="H48" s="29" t="s">
        <v>35</v>
      </c>
    </row>
    <row r="49" spans="1:10" x14ac:dyDescent="0.2">
      <c r="A49" s="53"/>
      <c r="B49" s="38" t="s">
        <v>27</v>
      </c>
      <c r="C49" s="14" t="s">
        <v>17</v>
      </c>
      <c r="D49" s="40">
        <v>0</v>
      </c>
      <c r="E49" s="40" t="s">
        <v>35</v>
      </c>
      <c r="F49" s="40" t="s">
        <v>18</v>
      </c>
      <c r="G49" s="40">
        <v>3</v>
      </c>
      <c r="H49" s="40" t="s">
        <v>35</v>
      </c>
      <c r="I49" s="13"/>
    </row>
    <row r="50" spans="1:10" x14ac:dyDescent="0.2"/>
    <row r="51" spans="1:10" x14ac:dyDescent="0.2">
      <c r="B51" s="17" t="s">
        <v>46</v>
      </c>
      <c r="C51" s="18" t="s">
        <v>24</v>
      </c>
      <c r="D51" s="19">
        <v>1</v>
      </c>
      <c r="E51" s="19">
        <v>3</v>
      </c>
      <c r="F51" s="19">
        <v>5</v>
      </c>
      <c r="G51" s="19">
        <v>6</v>
      </c>
      <c r="H51" s="19">
        <v>7</v>
      </c>
      <c r="I51" s="20"/>
    </row>
    <row r="52" spans="1:10" x14ac:dyDescent="0.2">
      <c r="B52" s="48" t="s">
        <v>36</v>
      </c>
      <c r="C52" s="49"/>
      <c r="D52" s="50" t="s">
        <v>37</v>
      </c>
      <c r="E52" s="50" t="s">
        <v>37</v>
      </c>
      <c r="F52" s="50" t="s">
        <v>37</v>
      </c>
      <c r="G52" s="50" t="s">
        <v>37</v>
      </c>
      <c r="H52" s="50" t="s">
        <v>37</v>
      </c>
      <c r="I52" s="51"/>
      <c r="J52" s="147"/>
    </row>
    <row r="53" spans="1:10" x14ac:dyDescent="0.2">
      <c r="B53" s="24" t="s">
        <v>25</v>
      </c>
      <c r="C53" s="12"/>
      <c r="J53" s="147"/>
    </row>
    <row r="54" spans="1:10" x14ac:dyDescent="0.2">
      <c r="B54" s="37" t="s">
        <v>12</v>
      </c>
      <c r="C54" s="12" t="s">
        <v>17</v>
      </c>
      <c r="D54" s="54">
        <v>4</v>
      </c>
      <c r="E54" s="54">
        <v>7</v>
      </c>
      <c r="F54" s="55">
        <v>72</v>
      </c>
      <c r="G54" s="54">
        <v>8</v>
      </c>
      <c r="H54" s="54">
        <v>14.5</v>
      </c>
    </row>
    <row r="55" spans="1:10" x14ac:dyDescent="0.2">
      <c r="B55" s="36" t="s">
        <v>41</v>
      </c>
      <c r="C55" s="32" t="s">
        <v>17</v>
      </c>
      <c r="D55" s="54">
        <v>1</v>
      </c>
      <c r="E55" s="54" t="s">
        <v>35</v>
      </c>
      <c r="F55" s="55">
        <v>12</v>
      </c>
      <c r="G55" s="54">
        <v>23.5</v>
      </c>
      <c r="H55" s="54">
        <v>37.5</v>
      </c>
    </row>
    <row r="56" spans="1:10" x14ac:dyDescent="0.2">
      <c r="B56" s="52" t="s">
        <v>39</v>
      </c>
      <c r="C56" s="32"/>
      <c r="D56" s="54"/>
      <c r="E56" s="54"/>
      <c r="F56" s="55"/>
      <c r="G56" s="54"/>
      <c r="H56" s="54"/>
    </row>
    <row r="57" spans="1:10" x14ac:dyDescent="0.2">
      <c r="B57" s="36" t="s">
        <v>40</v>
      </c>
      <c r="C57" s="32" t="s">
        <v>17</v>
      </c>
      <c r="D57" s="54">
        <v>34</v>
      </c>
      <c r="E57" s="54">
        <v>59</v>
      </c>
      <c r="F57" s="55">
        <v>160</v>
      </c>
      <c r="G57" s="54">
        <v>144</v>
      </c>
      <c r="H57" s="54">
        <v>201.5</v>
      </c>
    </row>
    <row r="58" spans="1:10" x14ac:dyDescent="0.2">
      <c r="B58" s="36" t="s">
        <v>41</v>
      </c>
      <c r="C58" s="32" t="s">
        <v>17</v>
      </c>
      <c r="D58" s="54">
        <v>13</v>
      </c>
      <c r="E58" s="54">
        <v>11</v>
      </c>
      <c r="F58" s="55">
        <v>30</v>
      </c>
      <c r="G58" s="54">
        <v>32.5</v>
      </c>
      <c r="H58" s="54">
        <v>75</v>
      </c>
    </row>
    <row r="59" spans="1:10" x14ac:dyDescent="0.2">
      <c r="B59" s="52" t="s">
        <v>42</v>
      </c>
      <c r="C59" s="32"/>
      <c r="D59" s="54"/>
      <c r="E59" s="54"/>
      <c r="F59" s="55"/>
      <c r="G59" s="54"/>
      <c r="H59" s="54"/>
    </row>
    <row r="60" spans="1:10" x14ac:dyDescent="0.2">
      <c r="B60" s="36" t="s">
        <v>40</v>
      </c>
      <c r="C60" s="32" t="s">
        <v>17</v>
      </c>
      <c r="D60" s="54">
        <v>388.1</v>
      </c>
      <c r="E60" s="54">
        <v>86.5</v>
      </c>
      <c r="F60" s="55">
        <v>100</v>
      </c>
      <c r="G60" s="54">
        <v>276</v>
      </c>
      <c r="H60" s="54">
        <v>262.5</v>
      </c>
    </row>
    <row r="61" spans="1:10" x14ac:dyDescent="0.2">
      <c r="B61" s="36" t="s">
        <v>41</v>
      </c>
      <c r="C61" s="32" t="s">
        <v>17</v>
      </c>
      <c r="D61" s="54">
        <v>71.900000000000006</v>
      </c>
      <c r="E61" s="54">
        <v>20.5</v>
      </c>
      <c r="F61" s="55">
        <v>30</v>
      </c>
      <c r="G61" s="54">
        <v>76.5</v>
      </c>
      <c r="H61" s="54">
        <v>75</v>
      </c>
    </row>
    <row r="62" spans="1:10" x14ac:dyDescent="0.2">
      <c r="B62" s="31" t="s">
        <v>26</v>
      </c>
      <c r="C62" s="32"/>
      <c r="D62" s="55"/>
      <c r="E62" s="55"/>
      <c r="F62" s="55"/>
      <c r="G62" s="54"/>
      <c r="H62" s="55"/>
    </row>
    <row r="63" spans="1:10" x14ac:dyDescent="0.2">
      <c r="B63" s="36" t="s">
        <v>12</v>
      </c>
      <c r="C63" s="12" t="s">
        <v>17</v>
      </c>
      <c r="D63" s="56">
        <v>0</v>
      </c>
      <c r="E63" s="57" t="s">
        <v>35</v>
      </c>
      <c r="F63" s="57" t="s">
        <v>35</v>
      </c>
      <c r="G63" s="54" t="s">
        <v>35</v>
      </c>
      <c r="H63" s="57" t="s">
        <v>35</v>
      </c>
      <c r="I63" s="1"/>
    </row>
    <row r="64" spans="1:10" x14ac:dyDescent="0.2">
      <c r="B64" s="38" t="s">
        <v>28</v>
      </c>
      <c r="C64" s="14" t="s">
        <v>17</v>
      </c>
      <c r="D64" s="58">
        <v>34</v>
      </c>
      <c r="E64" s="59" t="s">
        <v>35</v>
      </c>
      <c r="F64" s="60">
        <v>8</v>
      </c>
      <c r="G64" s="59">
        <v>6</v>
      </c>
      <c r="H64" s="59">
        <v>3.5</v>
      </c>
      <c r="I64" s="13"/>
    </row>
    <row r="65" spans="2:10" x14ac:dyDescent="0.2">
      <c r="B65" s="36"/>
      <c r="C65" s="32"/>
      <c r="D65" s="33"/>
      <c r="E65" s="39"/>
      <c r="F65" s="34"/>
      <c r="G65" s="34"/>
      <c r="H65" s="39"/>
      <c r="I65" s="1"/>
    </row>
    <row r="66" spans="2:10" x14ac:dyDescent="0.2">
      <c r="B66" s="17" t="s">
        <v>47</v>
      </c>
      <c r="C66" s="18" t="s">
        <v>24</v>
      </c>
      <c r="D66" s="19">
        <v>1</v>
      </c>
      <c r="E66" s="19">
        <v>3</v>
      </c>
      <c r="F66" s="19">
        <v>5</v>
      </c>
      <c r="G66" s="19">
        <v>6</v>
      </c>
      <c r="H66" s="19">
        <v>7</v>
      </c>
      <c r="I66" s="20"/>
    </row>
    <row r="67" spans="2:10" x14ac:dyDescent="0.2">
      <c r="B67" s="48" t="s">
        <v>36</v>
      </c>
      <c r="C67" s="49"/>
      <c r="D67" s="51" t="s">
        <v>38</v>
      </c>
      <c r="E67" s="51" t="s">
        <v>38</v>
      </c>
      <c r="F67" s="51" t="s">
        <v>37</v>
      </c>
      <c r="G67" s="51" t="s">
        <v>37</v>
      </c>
      <c r="H67" s="51" t="s">
        <v>38</v>
      </c>
      <c r="I67" s="51"/>
      <c r="J67" s="147"/>
    </row>
    <row r="68" spans="2:10" x14ac:dyDescent="0.2">
      <c r="B68" s="24" t="s">
        <v>25</v>
      </c>
      <c r="C68" s="12"/>
      <c r="J68" s="147"/>
    </row>
    <row r="69" spans="2:10" x14ac:dyDescent="0.2">
      <c r="B69" s="37" t="s">
        <v>12</v>
      </c>
      <c r="C69" s="12" t="s">
        <v>17</v>
      </c>
      <c r="D69" s="29" t="s">
        <v>18</v>
      </c>
      <c r="E69" s="29" t="s">
        <v>18</v>
      </c>
      <c r="F69" s="21">
        <v>1</v>
      </c>
      <c r="G69" s="29">
        <v>2</v>
      </c>
      <c r="H69" s="29" t="s">
        <v>18</v>
      </c>
    </row>
    <row r="70" spans="2:10" x14ac:dyDescent="0.2">
      <c r="B70" s="36" t="s">
        <v>41</v>
      </c>
      <c r="C70" s="32" t="s">
        <v>17</v>
      </c>
      <c r="D70" s="29" t="s">
        <v>18</v>
      </c>
      <c r="E70" s="29" t="s">
        <v>18</v>
      </c>
      <c r="F70" s="21">
        <v>1</v>
      </c>
      <c r="G70" s="29" t="s">
        <v>35</v>
      </c>
      <c r="H70" s="29" t="s">
        <v>18</v>
      </c>
    </row>
    <row r="71" spans="2:10" x14ac:dyDescent="0.2">
      <c r="B71" s="52" t="s">
        <v>39</v>
      </c>
      <c r="C71" s="32"/>
      <c r="D71" s="29"/>
      <c r="E71" s="29"/>
      <c r="G71" s="29"/>
      <c r="H71" s="29"/>
    </row>
    <row r="72" spans="2:10" x14ac:dyDescent="0.2">
      <c r="B72" s="36" t="s">
        <v>40</v>
      </c>
      <c r="C72" s="32" t="s">
        <v>17</v>
      </c>
      <c r="D72" s="29" t="s">
        <v>18</v>
      </c>
      <c r="E72" s="29" t="s">
        <v>18</v>
      </c>
      <c r="F72" s="21">
        <v>5</v>
      </c>
      <c r="G72" s="29">
        <v>8</v>
      </c>
      <c r="H72" s="29" t="s">
        <v>18</v>
      </c>
    </row>
    <row r="73" spans="2:10" x14ac:dyDescent="0.2">
      <c r="B73" s="36" t="s">
        <v>41</v>
      </c>
      <c r="C73" s="32" t="s">
        <v>17</v>
      </c>
      <c r="D73" s="29" t="s">
        <v>18</v>
      </c>
      <c r="E73" s="29" t="s">
        <v>18</v>
      </c>
      <c r="F73" s="21">
        <v>5</v>
      </c>
      <c r="G73" s="29">
        <v>4</v>
      </c>
      <c r="H73" s="29" t="s">
        <v>18</v>
      </c>
    </row>
    <row r="74" spans="2:10" x14ac:dyDescent="0.2">
      <c r="B74" s="52" t="s">
        <v>42</v>
      </c>
      <c r="C74" s="32"/>
      <c r="D74" s="29"/>
      <c r="E74" s="29"/>
      <c r="G74" s="29"/>
      <c r="H74" s="29"/>
    </row>
    <row r="75" spans="2:10" x14ac:dyDescent="0.2">
      <c r="B75" s="36" t="s">
        <v>40</v>
      </c>
      <c r="C75" s="32" t="s">
        <v>17</v>
      </c>
      <c r="D75" s="29" t="s">
        <v>18</v>
      </c>
      <c r="E75" s="29" t="s">
        <v>18</v>
      </c>
      <c r="F75" s="21">
        <v>5</v>
      </c>
      <c r="G75" s="29" t="s">
        <v>35</v>
      </c>
      <c r="H75" s="29" t="s">
        <v>18</v>
      </c>
    </row>
    <row r="76" spans="2:10" x14ac:dyDescent="0.2">
      <c r="B76" s="36" t="s">
        <v>41</v>
      </c>
      <c r="C76" s="32" t="s">
        <v>17</v>
      </c>
      <c r="D76" s="29" t="s">
        <v>18</v>
      </c>
      <c r="E76" s="29" t="s">
        <v>18</v>
      </c>
      <c r="F76" s="21">
        <v>5</v>
      </c>
      <c r="G76" s="29" t="s">
        <v>35</v>
      </c>
      <c r="H76" s="29" t="s">
        <v>18</v>
      </c>
    </row>
    <row r="77" spans="2:10" x14ac:dyDescent="0.2">
      <c r="B77" s="31" t="s">
        <v>26</v>
      </c>
      <c r="C77" s="32"/>
      <c r="D77" s="29"/>
      <c r="E77" s="29"/>
      <c r="G77" s="29"/>
      <c r="H77" s="29"/>
    </row>
    <row r="78" spans="2:10" x14ac:dyDescent="0.2">
      <c r="B78" s="36" t="s">
        <v>12</v>
      </c>
      <c r="C78" s="12" t="s">
        <v>17</v>
      </c>
      <c r="D78" s="29" t="s">
        <v>18</v>
      </c>
      <c r="E78" s="29" t="s">
        <v>18</v>
      </c>
      <c r="F78" s="39" t="s">
        <v>35</v>
      </c>
      <c r="G78" s="29" t="s">
        <v>35</v>
      </c>
      <c r="H78" s="29" t="s">
        <v>18</v>
      </c>
      <c r="I78" s="1"/>
    </row>
    <row r="79" spans="2:10" x14ac:dyDescent="0.2">
      <c r="B79" s="38" t="s">
        <v>28</v>
      </c>
      <c r="C79" s="14" t="s">
        <v>17</v>
      </c>
      <c r="D79" s="40" t="s">
        <v>18</v>
      </c>
      <c r="E79" s="40" t="s">
        <v>18</v>
      </c>
      <c r="F79" s="40">
        <v>3</v>
      </c>
      <c r="G79" s="40" t="s">
        <v>35</v>
      </c>
      <c r="H79" s="40" t="s">
        <v>18</v>
      </c>
      <c r="I79" s="13"/>
    </row>
    <row r="80" spans="2:10" x14ac:dyDescent="0.2">
      <c r="B80" s="36"/>
      <c r="C80" s="32"/>
      <c r="D80" s="33"/>
      <c r="E80" s="39"/>
      <c r="F80" s="34"/>
      <c r="G80" s="34"/>
      <c r="H80" s="39"/>
      <c r="I80" s="1"/>
    </row>
    <row r="81" spans="1:10" x14ac:dyDescent="0.2">
      <c r="B81" s="17" t="s">
        <v>29</v>
      </c>
      <c r="C81" s="18" t="s">
        <v>24</v>
      </c>
      <c r="D81" s="19">
        <v>1</v>
      </c>
      <c r="E81" s="19">
        <v>3</v>
      </c>
      <c r="F81" s="19">
        <v>5</v>
      </c>
      <c r="G81" s="19">
        <v>6</v>
      </c>
      <c r="H81" s="19">
        <v>7</v>
      </c>
      <c r="I81" s="20"/>
    </row>
    <row r="82" spans="1:10" x14ac:dyDescent="0.2">
      <c r="B82" s="24" t="s">
        <v>11</v>
      </c>
      <c r="C82" s="12" t="s">
        <v>23</v>
      </c>
      <c r="D82" s="55">
        <f>25000/3</f>
        <v>8333.3333333333339</v>
      </c>
      <c r="E82" s="29" t="s">
        <v>18</v>
      </c>
      <c r="F82" s="54">
        <f>40000/3</f>
        <v>13333.333333333334</v>
      </c>
      <c r="G82" s="28">
        <f>(4020+335+850)/3</f>
        <v>1735</v>
      </c>
      <c r="H82" s="28">
        <f>(214+4881+3200)/3</f>
        <v>2765</v>
      </c>
      <c r="J82" s="147"/>
    </row>
    <row r="83" spans="1:10" x14ac:dyDescent="0.2">
      <c r="A83" s="53"/>
      <c r="B83" s="41" t="s">
        <v>48</v>
      </c>
      <c r="C83" s="14" t="s">
        <v>23</v>
      </c>
      <c r="D83" s="40" t="s">
        <v>18</v>
      </c>
      <c r="E83" s="58" t="s">
        <v>18</v>
      </c>
      <c r="F83" s="40" t="s">
        <v>18</v>
      </c>
      <c r="G83" s="40" t="s">
        <v>18</v>
      </c>
      <c r="H83" s="30" t="s">
        <v>18</v>
      </c>
      <c r="I83" s="13"/>
    </row>
    <row r="84" spans="1:10" x14ac:dyDescent="0.2">
      <c r="B84" s="88"/>
      <c r="C84" s="1"/>
      <c r="D84" s="1"/>
    </row>
    <row r="85" spans="1:10" x14ac:dyDescent="0.2"/>
    <row r="86" spans="1:10" x14ac:dyDescent="0.2"/>
    <row r="87" spans="1:10" x14ac:dyDescent="0.2"/>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election activeCell="U49" sqref="U49"/>
    </sheetView>
  </sheetViews>
  <sheetFormatPr defaultColWidth="0" defaultRowHeight="11.4" zeroHeight="1" x14ac:dyDescent="0.2"/>
  <cols>
    <col min="1" max="1" width="2.19921875" style="66" customWidth="1"/>
    <col min="2" max="2" width="24.09765625" style="69" customWidth="1"/>
    <col min="3" max="4" width="6.69921875" style="69" customWidth="1"/>
    <col min="5" max="5" width="14" style="69" bestFit="1" customWidth="1"/>
    <col min="6" max="8" width="14" style="69" customWidth="1"/>
    <col min="9" max="9" width="10.3984375" style="69" bestFit="1" customWidth="1"/>
    <col min="10" max="11" width="9.8984375" style="69" customWidth="1"/>
    <col min="12" max="12" width="10.19921875" style="69" bestFit="1" customWidth="1"/>
    <col min="13" max="13" width="9.69921875" style="69" bestFit="1" customWidth="1"/>
    <col min="14" max="14" width="10.19921875" style="69" bestFit="1" customWidth="1"/>
    <col min="15" max="22" width="9.69921875" style="69" customWidth="1"/>
    <col min="23" max="23" width="5.69921875" style="69" customWidth="1"/>
    <col min="24" max="16384" width="9.69921875" style="69" hidden="1"/>
  </cols>
  <sheetData>
    <row r="1" spans="1:22" ht="19.5" customHeight="1" x14ac:dyDescent="0.3">
      <c r="B1" s="67" t="s">
        <v>21</v>
      </c>
      <c r="C1" s="68"/>
      <c r="D1" s="68"/>
      <c r="E1" s="68"/>
      <c r="F1" s="68"/>
      <c r="G1" s="68"/>
      <c r="H1" s="68"/>
      <c r="I1" s="68"/>
      <c r="J1" s="68"/>
      <c r="K1" s="68"/>
      <c r="L1" s="68"/>
      <c r="M1" s="68"/>
      <c r="N1" s="68"/>
      <c r="O1" s="68"/>
      <c r="P1" s="68"/>
      <c r="Q1" s="68"/>
      <c r="R1" s="68"/>
      <c r="S1" s="68"/>
      <c r="T1" s="68"/>
      <c r="U1" s="68"/>
      <c r="V1" s="68"/>
    </row>
    <row r="2" spans="1:22" ht="23.25" customHeight="1" x14ac:dyDescent="0.2">
      <c r="B2" s="5" t="s">
        <v>96</v>
      </c>
      <c r="C2" s="68"/>
      <c r="D2" s="68"/>
      <c r="E2" s="68"/>
      <c r="F2" s="68"/>
      <c r="G2" s="68"/>
      <c r="H2" s="68"/>
      <c r="I2" s="68"/>
      <c r="J2" s="68"/>
      <c r="K2" s="68"/>
      <c r="L2" s="70"/>
      <c r="M2" s="70"/>
      <c r="N2" s="70"/>
      <c r="O2" s="70"/>
      <c r="P2" s="70"/>
      <c r="Q2" s="70"/>
      <c r="R2" s="70"/>
      <c r="S2" s="70"/>
      <c r="T2" s="70"/>
      <c r="U2" s="70"/>
      <c r="V2" s="70"/>
    </row>
    <row r="3" spans="1:22" x14ac:dyDescent="0.2"/>
    <row r="4" spans="1:22" s="72" customFormat="1" x14ac:dyDescent="0.2">
      <c r="A4" s="71"/>
      <c r="B4" s="74"/>
      <c r="C4" s="93"/>
      <c r="D4" s="93"/>
      <c r="E4" s="93"/>
      <c r="F4" s="93"/>
      <c r="G4" s="93"/>
      <c r="H4" s="93"/>
      <c r="I4" s="159">
        <v>2018</v>
      </c>
      <c r="J4" s="159"/>
      <c r="K4" s="159"/>
      <c r="L4" s="159"/>
      <c r="M4" s="159"/>
      <c r="N4" s="159">
        <v>2019</v>
      </c>
      <c r="O4" s="159"/>
      <c r="P4" s="159"/>
      <c r="Q4" s="159"/>
      <c r="R4" s="159"/>
      <c r="S4" s="159"/>
      <c r="T4" s="159"/>
      <c r="U4" s="159"/>
      <c r="V4" s="159"/>
    </row>
    <row r="5" spans="1:22" ht="23.25" customHeight="1" x14ac:dyDescent="0.2">
      <c r="B5" s="74" t="s">
        <v>20</v>
      </c>
      <c r="C5" s="93" t="s">
        <v>13</v>
      </c>
      <c r="D5" s="93" t="s">
        <v>82</v>
      </c>
      <c r="E5" s="95" t="s">
        <v>34</v>
      </c>
      <c r="F5" s="95" t="s">
        <v>33</v>
      </c>
      <c r="G5" s="95" t="s">
        <v>80</v>
      </c>
      <c r="H5" s="95" t="s">
        <v>81</v>
      </c>
      <c r="I5" s="94" t="s">
        <v>0</v>
      </c>
      <c r="J5" s="94" t="s">
        <v>1</v>
      </c>
      <c r="K5" s="94" t="s">
        <v>2</v>
      </c>
      <c r="L5" s="94" t="s">
        <v>6</v>
      </c>
      <c r="M5" s="94" t="s">
        <v>7</v>
      </c>
      <c r="N5" s="94" t="s">
        <v>8</v>
      </c>
      <c r="O5" s="94" t="s">
        <v>9</v>
      </c>
      <c r="P5" s="94" t="s">
        <v>0</v>
      </c>
      <c r="Q5" s="94" t="s">
        <v>1</v>
      </c>
      <c r="R5" s="94" t="s">
        <v>2</v>
      </c>
      <c r="S5" s="94" t="s">
        <v>3</v>
      </c>
      <c r="T5" s="94" t="s">
        <v>4</v>
      </c>
      <c r="U5" s="94" t="s">
        <v>5</v>
      </c>
      <c r="V5" s="94" t="s">
        <v>6</v>
      </c>
    </row>
    <row r="6" spans="1:22" x14ac:dyDescent="0.2">
      <c r="B6" s="75" t="s">
        <v>68</v>
      </c>
      <c r="C6" s="73" t="s">
        <v>19</v>
      </c>
      <c r="D6" s="99">
        <f>F6/$F$9</f>
        <v>0.71226995896089718</v>
      </c>
      <c r="E6" s="96">
        <f>AVERAGE(I6:V6)</f>
        <v>165764.8485811539</v>
      </c>
      <c r="F6" s="96">
        <f>E6*12</f>
        <v>1989178.1829738468</v>
      </c>
      <c r="G6" s="96">
        <f>F6/Indsatsen!$D$16</f>
        <v>261733.97144392724</v>
      </c>
      <c r="H6" s="96">
        <f>G6/Indsatsen!$D$20</f>
        <v>27075.928080406269</v>
      </c>
      <c r="I6" s="76">
        <f>('Generelle antagelser'!$D$15*SUM(Input!D9,Input!D24,Input!D39,Input!D54,Input!D69)+'Generelle antagelser'!$D$19*SUM(Input!D12,Input!D27,Input!D42,Input!D57,Input!D72)+'Generelle antagelser'!$D$23*SUM(Input!D15,Input!D30,Input!D45,Input!D60,Input!D75)+'Generelle antagelser'!$D$27*SUM(Input!D18,Input!D33,Input!D48,Input!D63,Input!D78))</f>
        <v>189930.22877315065</v>
      </c>
      <c r="J6" s="76">
        <f>I6</f>
        <v>189930.22877315065</v>
      </c>
      <c r="K6" s="76">
        <f>I6</f>
        <v>189930.22877315065</v>
      </c>
      <c r="L6" s="76">
        <f>('Generelle antagelser'!$D$15*SUM(Input!E9,Input!E24,Input!E39,Input!E54,Input!E69)+'Generelle antagelser'!$D$19*SUM(Input!E12,Input!E27,Input!E42,Input!E57,Input!E72)+'Generelle antagelser'!$D$23*SUM(Input!E15,Input!E30,Input!E45,Input!E60,Input!E75)+'Generelle antagelser'!$D$27*SUM(Input!E18,Input!E33,Input!E48,Input!E63,Input!E78))</f>
        <v>72433.751738966646</v>
      </c>
      <c r="M6" s="76">
        <f>L6</f>
        <v>72433.751738966646</v>
      </c>
      <c r="N6" s="76">
        <f>('Generelle antagelser'!$D$15*SUM(Input!F9,Input!F24,Input!F39,Input!F54,Input!F69)+'Generelle antagelser'!$D$19*SUM(Input!F12,Input!F27,Input!F42,Input!F57,Input!F72)+'Generelle antagelser'!$D$23*SUM(Input!F15,Input!F30,Input!F45,Input!F60,Input!F75)+'Generelle antagelser'!$D$27*SUM(Input!F18,Input!F33,Input!F48,Input!F63,Input!F78))</f>
        <v>145817.85376060804</v>
      </c>
      <c r="O6" s="76">
        <f>N6</f>
        <v>145817.85376060804</v>
      </c>
      <c r="P6" s="76">
        <f>N6</f>
        <v>145817.85376060804</v>
      </c>
      <c r="Q6" s="76">
        <f>('Generelle antagelser'!$D$15*SUM(Input!G9,Input!G24,Input!G39,Input!G54,Input!G69)+'Generelle antagelser'!$D$19*SUM(Input!G12,Input!G27,Input!G42,Input!G57,Input!G72)+'Generelle antagelser'!$D$23*SUM(Input!G15,Input!G30,Input!G45,Input!G60,Input!G75)+'Generelle antagelser'!$D$27*SUM(Input!G18,Input!G33,Input!G48,Input!G63,Input!G78))</f>
        <v>192143.86331458524</v>
      </c>
      <c r="R6" s="76">
        <f>Q6</f>
        <v>192143.86331458524</v>
      </c>
      <c r="S6" s="76">
        <f>Q6</f>
        <v>192143.86331458524</v>
      </c>
      <c r="T6" s="76">
        <f>('Generelle antagelser'!$D$15*SUM(Input!H9,Input!H24,Input!H39,Input!H54,Input!H69)+'Generelle antagelser'!$D$19*SUM(Input!H12,Input!H27,Input!H42,Input!H57,Input!H72)+'Generelle antagelser'!$D$23*SUM(Input!H15,Input!H30,Input!H45,Input!H60,Input!H75)+'Generelle antagelser'!$D$27*SUM(Input!H18,Input!H33,Input!H48,Input!H63,Input!H78))</f>
        <v>197388.17970439646</v>
      </c>
      <c r="U6" s="76">
        <f>T6</f>
        <v>197388.17970439646</v>
      </c>
      <c r="V6" s="76">
        <f>T6</f>
        <v>197388.17970439646</v>
      </c>
    </row>
    <row r="7" spans="1:22" x14ac:dyDescent="0.2">
      <c r="B7" s="75" t="s">
        <v>69</v>
      </c>
      <c r="C7" s="73" t="s">
        <v>19</v>
      </c>
      <c r="D7" s="99">
        <f>F7/$F$9</f>
        <v>0.26363687866523705</v>
      </c>
      <c r="E7" s="96">
        <f>AVERAGE(I7:V7)</f>
        <v>61355.567116863676</v>
      </c>
      <c r="F7" s="96">
        <f>E7*12</f>
        <v>736266.80540236412</v>
      </c>
      <c r="G7" s="96">
        <f>F7/Indsatsen!$D$16</f>
        <v>96877.211237153184</v>
      </c>
      <c r="H7" s="96">
        <f>G7/Indsatsen!$D$20</f>
        <v>10021.78047280895</v>
      </c>
      <c r="I7" s="76">
        <f>('Generelle antagelser'!$D$15*SUM(Input!D10,Input!D25,Input!D40,Input!D55,Input!D70)+'Generelle antagelser'!$D$19*SUM(Input!D13,Input!D28,Input!D43,Input!D58,Input!D73)+'Generelle antagelser'!$D$23*SUM(Input!D16,Input!D31,Input!D46,Input!D61,Input!D76)+'Generelle antagelser'!$D$27*SUM(Input!D19,Input!D34,Input!D49,Input!D64,Input!D79))</f>
        <v>55424.302239088363</v>
      </c>
      <c r="J7" s="76">
        <f t="shared" ref="J7:J8" si="0">I7</f>
        <v>55424.302239088363</v>
      </c>
      <c r="K7" s="76">
        <f t="shared" ref="K7:K8" si="1">I7</f>
        <v>55424.302239088363</v>
      </c>
      <c r="L7" s="76">
        <f>('Generelle antagelser'!$D$15*SUM(Input!E10,Input!E25,Input!E40,Input!E55,Input!E70)+'Generelle antagelser'!$D$19*SUM(Input!E13,Input!E28,Input!E43,Input!E58,Input!E73)+'Generelle antagelser'!$D$23*SUM(Input!E16,Input!E31,Input!E46,Input!E61,Input!E76)+'Generelle antagelser'!$D$27*SUM(Input!E19,Input!E34,Input!E49,Input!E64,Input!E79))</f>
        <v>22228.491559033788</v>
      </c>
      <c r="M7" s="76">
        <f t="shared" ref="M7:M8" si="2">L7</f>
        <v>22228.491559033788</v>
      </c>
      <c r="N7" s="76">
        <f>('Generelle antagelser'!$D$15*SUM(Input!F10,Input!F25,Input!F40,Input!F55,Input!F70)+'Generelle antagelser'!$D$19*SUM(Input!F13,Input!F28,Input!F43,Input!F58,Input!F73)+'Generelle antagelser'!$D$23*SUM(Input!F16,Input!F31,Input!F46,Input!F61,Input!F76)+'Generelle antagelser'!$D$27*SUM(Input!F19,Input!F34,Input!F49,Input!F64,Input!F79))</f>
        <v>46199.36203130152</v>
      </c>
      <c r="O7" s="76">
        <f t="shared" ref="O7:O8" si="3">N7</f>
        <v>46199.36203130152</v>
      </c>
      <c r="P7" s="76">
        <f t="shared" ref="P7:P8" si="4">N7</f>
        <v>46199.36203130152</v>
      </c>
      <c r="Q7" s="76">
        <f>('Generelle antagelser'!$D$15*SUM(Input!G10,Input!G25,Input!G40,Input!G55,Input!G70)+'Generelle antagelser'!$D$19*SUM(Input!G13,Input!G28,Input!G43,Input!G58,Input!G73)+'Generelle antagelser'!$D$23*SUM(Input!G16,Input!G31,Input!G46,Input!G61,Input!G76)+'Generelle antagelser'!$D$27*SUM(Input!G19,Input!G34,Input!G49,Input!G64,Input!G79))</f>
        <v>82413.615053845249</v>
      </c>
      <c r="R7" s="76">
        <f t="shared" ref="R7:R8" si="5">Q7</f>
        <v>82413.615053845249</v>
      </c>
      <c r="S7" s="76">
        <f t="shared" ref="S7:S8" si="6">Q7</f>
        <v>82413.615053845249</v>
      </c>
      <c r="T7" s="76">
        <f>('Generelle antagelser'!$D$15*SUM(Input!H10,Input!H25,Input!H40,Input!H55,Input!H70)+'Generelle antagelser'!$D$19*SUM(Input!H13,Input!H28,Input!H43,Input!H58,Input!H73)+'Generelle antagelser'!$D$23*SUM(Input!H16,Input!H31,Input!H46,Input!H61,Input!H76)+'Generelle antagelser'!$D$27*SUM(Input!H19,Input!H34,Input!H49,Input!H64,Input!H79))</f>
        <v>87469.706181772883</v>
      </c>
      <c r="U7" s="76">
        <f t="shared" ref="U7:U8" si="7">T7</f>
        <v>87469.706181772883</v>
      </c>
      <c r="V7" s="76">
        <f t="shared" ref="V7:V8" si="8">T7</f>
        <v>87469.706181772883</v>
      </c>
    </row>
    <row r="8" spans="1:22" x14ac:dyDescent="0.2">
      <c r="B8" s="75" t="s">
        <v>10</v>
      </c>
      <c r="C8" s="73" t="s">
        <v>19</v>
      </c>
      <c r="D8" s="99">
        <f>F8/$F$9</f>
        <v>2.4093162373865874E-2</v>
      </c>
      <c r="E8" s="96">
        <f>AVERAGE(I8:V8)</f>
        <v>5607.1428571428569</v>
      </c>
      <c r="F8" s="96">
        <f t="shared" ref="F8" si="9">E8*12</f>
        <v>67285.71428571429</v>
      </c>
      <c r="G8" s="96">
        <f>F8/Indsatsen!$D$16</f>
        <v>8853.3834586466182</v>
      </c>
      <c r="H8" s="96">
        <f>G8/Indsatsen!$D$20</f>
        <v>915.86725434275365</v>
      </c>
      <c r="I8" s="76">
        <f>SUM(Input!D82:D83)</f>
        <v>8333.3333333333339</v>
      </c>
      <c r="J8" s="76">
        <f t="shared" si="0"/>
        <v>8333.3333333333339</v>
      </c>
      <c r="K8" s="76">
        <f t="shared" si="1"/>
        <v>8333.3333333333339</v>
      </c>
      <c r="L8" s="76">
        <f>SUM(Input!E82:E83)</f>
        <v>0</v>
      </c>
      <c r="M8" s="76">
        <f t="shared" si="2"/>
        <v>0</v>
      </c>
      <c r="N8" s="76">
        <f>SUM(Input!F82:F83)</f>
        <v>13333.333333333334</v>
      </c>
      <c r="O8" s="76">
        <f t="shared" si="3"/>
        <v>13333.333333333334</v>
      </c>
      <c r="P8" s="76">
        <f t="shared" si="4"/>
        <v>13333.333333333334</v>
      </c>
      <c r="Q8" s="76">
        <f>SUM(Input!G82:G83)</f>
        <v>1735</v>
      </c>
      <c r="R8" s="76">
        <f t="shared" si="5"/>
        <v>1735</v>
      </c>
      <c r="S8" s="76">
        <f t="shared" si="6"/>
        <v>1735</v>
      </c>
      <c r="T8" s="76">
        <f>SUM(Input!H82:H83)</f>
        <v>2765</v>
      </c>
      <c r="U8" s="76">
        <f t="shared" si="7"/>
        <v>2765</v>
      </c>
      <c r="V8" s="76">
        <f t="shared" si="8"/>
        <v>2765</v>
      </c>
    </row>
    <row r="9" spans="1:22" s="72" customFormat="1" ht="12" thickBot="1" x14ac:dyDescent="0.25">
      <c r="A9" s="71"/>
      <c r="B9" s="77" t="s">
        <v>54</v>
      </c>
      <c r="C9" s="149" t="s">
        <v>19</v>
      </c>
      <c r="D9" s="100">
        <f>SUM(D6:D8)</f>
        <v>1</v>
      </c>
      <c r="E9" s="97">
        <f>SUM(E6:E8)</f>
        <v>232727.55855516045</v>
      </c>
      <c r="F9" s="97">
        <f>SUM(F6:F8)</f>
        <v>2792730.702661925</v>
      </c>
      <c r="G9" s="97">
        <f>SUM(G6:G8)</f>
        <v>367464.56613972702</v>
      </c>
      <c r="H9" s="98">
        <f>G9/Indsatsen!$D$20</f>
        <v>38013.575807557972</v>
      </c>
      <c r="I9" s="78">
        <f t="shared" ref="I9:V9" si="10">SUM(I6:I8)</f>
        <v>253687.86434557236</v>
      </c>
      <c r="J9" s="78">
        <f t="shared" si="10"/>
        <v>253687.86434557236</v>
      </c>
      <c r="K9" s="78">
        <f t="shared" si="10"/>
        <v>253687.86434557236</v>
      </c>
      <c r="L9" s="78">
        <f t="shared" si="10"/>
        <v>94662.243298000438</v>
      </c>
      <c r="M9" s="78">
        <f t="shared" si="10"/>
        <v>94662.243298000438</v>
      </c>
      <c r="N9" s="78">
        <f t="shared" si="10"/>
        <v>205350.54912524289</v>
      </c>
      <c r="O9" s="78">
        <f t="shared" si="10"/>
        <v>205350.54912524289</v>
      </c>
      <c r="P9" s="78">
        <f t="shared" si="10"/>
        <v>205350.54912524289</v>
      </c>
      <c r="Q9" s="78">
        <f t="shared" si="10"/>
        <v>276292.47836843051</v>
      </c>
      <c r="R9" s="78">
        <f t="shared" si="10"/>
        <v>276292.47836843051</v>
      </c>
      <c r="S9" s="78">
        <f t="shared" si="10"/>
        <v>276292.47836843051</v>
      </c>
      <c r="T9" s="78">
        <f t="shared" si="10"/>
        <v>287622.88588616933</v>
      </c>
      <c r="U9" s="78">
        <f t="shared" si="10"/>
        <v>287622.88588616933</v>
      </c>
      <c r="V9" s="78">
        <f t="shared" si="10"/>
        <v>287622.88588616933</v>
      </c>
    </row>
    <row r="10" spans="1:22" s="72" customFormat="1" x14ac:dyDescent="0.2">
      <c r="A10" s="71"/>
      <c r="B10" s="71"/>
      <c r="C10" s="71"/>
      <c r="D10" s="71"/>
      <c r="E10" s="87"/>
      <c r="F10" s="87"/>
      <c r="G10" s="87"/>
      <c r="H10" s="87"/>
      <c r="I10" s="87"/>
      <c r="J10" s="86"/>
      <c r="K10" s="86"/>
      <c r="L10" s="86"/>
      <c r="M10" s="86"/>
      <c r="N10" s="86"/>
      <c r="O10" s="86"/>
      <c r="P10" s="86"/>
      <c r="Q10" s="86"/>
      <c r="R10" s="86"/>
      <c r="S10" s="86"/>
      <c r="T10" s="86"/>
      <c r="U10" s="86"/>
      <c r="V10" s="86"/>
    </row>
    <row r="11" spans="1:22" x14ac:dyDescent="0.2"/>
    <row r="12" spans="1:22" x14ac:dyDescent="0.2">
      <c r="B12" s="72" t="s">
        <v>108</v>
      </c>
      <c r="N12" s="148" t="s">
        <v>109</v>
      </c>
      <c r="P12" s="72"/>
    </row>
    <row r="13" spans="1:22" x14ac:dyDescent="0.2"/>
    <row r="14" spans="1:22" x14ac:dyDescent="0.2"/>
    <row r="15" spans="1:22" x14ac:dyDescent="0.2"/>
    <row r="16" spans="1: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spans="1:23" x14ac:dyDescent="0.2"/>
    <row r="34" spans="1:23" x14ac:dyDescent="0.2"/>
    <row r="35" spans="1:23" x14ac:dyDescent="0.2"/>
    <row r="36" spans="1:23" x14ac:dyDescent="0.2"/>
    <row r="37" spans="1:23" x14ac:dyDescent="0.2"/>
    <row r="38" spans="1:23" x14ac:dyDescent="0.2">
      <c r="B38" s="75"/>
    </row>
    <row r="39" spans="1:23" s="72" customFormat="1" x14ac:dyDescent="0.2">
      <c r="A39" s="71"/>
      <c r="B39" s="104" t="s">
        <v>83</v>
      </c>
      <c r="C39" s="103"/>
      <c r="D39" s="103"/>
      <c r="E39" s="103"/>
      <c r="F39" s="103"/>
      <c r="G39" s="103"/>
      <c r="H39" s="103"/>
      <c r="I39" s="102"/>
      <c r="J39" s="102"/>
      <c r="K39" s="102"/>
      <c r="L39" s="102"/>
      <c r="M39" s="102"/>
      <c r="N39" s="102"/>
      <c r="O39" s="102"/>
      <c r="P39" s="101"/>
      <c r="Q39" s="101"/>
      <c r="R39" s="101"/>
      <c r="S39" s="101"/>
      <c r="T39" s="101"/>
      <c r="U39" s="101"/>
      <c r="V39" s="101"/>
      <c r="W39" s="101"/>
    </row>
    <row r="40" spans="1:23" x14ac:dyDescent="0.2"/>
    <row r="41" spans="1:23" ht="34.200000000000003" x14ac:dyDescent="0.2">
      <c r="B41" s="154" t="s">
        <v>84</v>
      </c>
      <c r="C41" s="151" t="s">
        <v>33</v>
      </c>
      <c r="D41" s="151" t="s">
        <v>80</v>
      </c>
      <c r="E41" s="151" t="s">
        <v>81</v>
      </c>
    </row>
    <row r="42" spans="1:23" x14ac:dyDescent="0.2">
      <c r="B42" s="106" t="s">
        <v>85</v>
      </c>
      <c r="C42" s="152">
        <v>2167.1351030120709</v>
      </c>
      <c r="D42" s="152">
        <v>285.9414372029816</v>
      </c>
      <c r="E42" s="152">
        <v>29.580148676170513</v>
      </c>
    </row>
    <row r="43" spans="1:23" x14ac:dyDescent="0.2">
      <c r="B43" s="105" t="s">
        <v>86</v>
      </c>
      <c r="C43" s="152">
        <v>2692.0974501936603</v>
      </c>
      <c r="D43" s="152">
        <v>355.20730245610804</v>
      </c>
      <c r="E43" s="152">
        <v>36.745583012700834</v>
      </c>
    </row>
    <row r="44" spans="1:23" x14ac:dyDescent="0.2">
      <c r="B44" s="106" t="s">
        <v>87</v>
      </c>
      <c r="C44" s="152">
        <v>3217.0597973752492</v>
      </c>
      <c r="D44" s="152">
        <v>424.47316770923436</v>
      </c>
      <c r="E44" s="152">
        <v>43.911017349231145</v>
      </c>
    </row>
    <row r="45" spans="1:23" x14ac:dyDescent="0.2">
      <c r="C45" s="153"/>
      <c r="D45" s="153"/>
      <c r="E45" s="153"/>
    </row>
    <row r="46" spans="1:23" x14ac:dyDescent="0.2">
      <c r="C46" s="153"/>
      <c r="D46" s="153"/>
      <c r="E46" s="153"/>
    </row>
    <row r="47" spans="1:23" ht="34.200000000000003" x14ac:dyDescent="0.2">
      <c r="B47" s="154" t="s">
        <v>88</v>
      </c>
      <c r="C47" s="151" t="s">
        <v>33</v>
      </c>
      <c r="D47" s="151" t="s">
        <v>80</v>
      </c>
      <c r="E47" s="151" t="s">
        <v>81</v>
      </c>
    </row>
    <row r="48" spans="1:23" x14ac:dyDescent="0.2">
      <c r="B48" s="105" t="s">
        <v>89</v>
      </c>
      <c r="C48" s="110">
        <v>2692.0974501936603</v>
      </c>
      <c r="D48" s="110">
        <v>355.20730245610804</v>
      </c>
      <c r="E48" s="110">
        <v>36.745583012700834</v>
      </c>
    </row>
    <row r="49" spans="2:23" x14ac:dyDescent="0.2">
      <c r="B49" s="105" t="s">
        <v>90</v>
      </c>
      <c r="C49" s="110">
        <v>3530.5789769420321</v>
      </c>
      <c r="D49" s="110">
        <v>353.05789769420323</v>
      </c>
      <c r="E49" s="110">
        <v>36.52323079595206</v>
      </c>
    </row>
    <row r="50" spans="2:23" x14ac:dyDescent="0.2">
      <c r="B50" s="105" t="s">
        <v>91</v>
      </c>
      <c r="C50" s="110">
        <v>4223.2376294732967</v>
      </c>
      <c r="D50" s="110">
        <v>351.93646912277467</v>
      </c>
      <c r="E50" s="110">
        <v>36.407220943735311</v>
      </c>
    </row>
    <row r="51" spans="2:23" x14ac:dyDescent="0.2">
      <c r="B51" s="150"/>
      <c r="C51" s="150"/>
      <c r="D51" s="150"/>
      <c r="E51" s="150"/>
      <c r="F51" s="150"/>
      <c r="G51" s="150"/>
      <c r="H51" s="150"/>
      <c r="I51" s="150"/>
      <c r="J51" s="150"/>
      <c r="K51" s="150"/>
      <c r="L51" s="150"/>
      <c r="M51" s="150"/>
      <c r="N51" s="150"/>
      <c r="O51" s="150"/>
      <c r="P51" s="150"/>
      <c r="Q51" s="150"/>
      <c r="R51" s="150"/>
      <c r="S51" s="150"/>
      <c r="T51" s="150"/>
      <c r="U51" s="150"/>
      <c r="V51" s="150"/>
      <c r="W51" s="150"/>
    </row>
    <row r="52" spans="2:23" x14ac:dyDescent="0.2"/>
    <row r="53" spans="2:23" x14ac:dyDescent="0.2"/>
    <row r="54" spans="2:23" x14ac:dyDescent="0.2"/>
    <row r="55" spans="2:23" x14ac:dyDescent="0.2"/>
  </sheetData>
  <mergeCells count="2">
    <mergeCell ref="I4:M4"/>
    <mergeCell ref="N4:V4"/>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D4F18824118C478D2ECB64745C1BDA" ma:contentTypeVersion="10" ma:contentTypeDescription="Create a new document." ma:contentTypeScope="" ma:versionID="75725cf07aace17e7f5181fe604a0693">
  <xsd:schema xmlns:xsd="http://www.w3.org/2001/XMLSchema" xmlns:xs="http://www.w3.org/2001/XMLSchema" xmlns:p="http://schemas.microsoft.com/office/2006/metadata/properties" xmlns:ns3="f5270a00-8f0f-4e71-9bb0-190a3a440ec1" xmlns:ns4="a4d4f24c-7a12-4eed-bffe-666b258395ef" targetNamespace="http://schemas.microsoft.com/office/2006/metadata/properties" ma:root="true" ma:fieldsID="5227a88712fcfc16d1d6929c59810780" ns3:_="" ns4:_="">
    <xsd:import namespace="f5270a00-8f0f-4e71-9bb0-190a3a440ec1"/>
    <xsd:import namespace="a4d4f24c-7a12-4eed-bffe-666b258395e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270a00-8f0f-4e71-9bb0-190a3a440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d4f24c-7a12-4eed-bffe-666b258395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5DDC9A-4F55-4546-AE47-DFC9CB590264}">
  <ds:schemaRefs>
    <ds:schemaRef ds:uri="http://schemas.microsoft.com/sharepoint/v3/contenttype/forms"/>
  </ds:schemaRefs>
</ds:datastoreItem>
</file>

<file path=customXml/itemProps2.xml><?xml version="1.0" encoding="utf-8"?>
<ds:datastoreItem xmlns:ds="http://schemas.openxmlformats.org/officeDocument/2006/customXml" ds:itemID="{5E7544C6-1EF2-43EB-9442-94B1DFBEBEEB}">
  <ds:schemaRefs>
    <ds:schemaRef ds:uri="http://schemas.microsoft.com/office/2006/metadata/properties"/>
    <ds:schemaRef ds:uri="f5270a00-8f0f-4e71-9bb0-190a3a440ec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a4d4f24c-7a12-4eed-bffe-666b258395ef"/>
    <ds:schemaRef ds:uri="http://www.w3.org/XML/1998/namespace"/>
    <ds:schemaRef ds:uri="http://purl.org/dc/dcmitype/"/>
  </ds:schemaRefs>
</ds:datastoreItem>
</file>

<file path=customXml/itemProps3.xml><?xml version="1.0" encoding="utf-8"?>
<ds:datastoreItem xmlns:ds="http://schemas.openxmlformats.org/officeDocument/2006/customXml" ds:itemID="{50E5A2B6-4636-4523-B337-38B1FCEBF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270a00-8f0f-4e71-9bb0-190a3a440ec1"/>
    <ds:schemaRef ds:uri="a4d4f24c-7a12-4eed-bffe-666b25839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Indsatsen</vt:lpstr>
      <vt:lpstr>Generelle antagelser</vt:lpstr>
      <vt:lpstr>Input</vt:lpstr>
      <vt:lpstr>Resultater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Godsk Vestergaard</dc:creator>
  <cp:lastModifiedBy>Kathrine Ebbe Tertz</cp:lastModifiedBy>
  <dcterms:created xsi:type="dcterms:W3CDTF">2019-10-10T13:10:50Z</dcterms:created>
  <dcterms:modified xsi:type="dcterms:W3CDTF">2020-03-16T12:32:41Z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0x010100A4D4F18824118C478D2ECB64745C1BDA</vt:lpwstr>
  </property>
</Properties>
</file>